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28710" windowHeight="12315" activeTab="1"/>
  </bookViews>
  <sheets>
    <sheet name="Rekapitulace stavby" sheetId="1" r:id="rId1"/>
    <sheet name="2022_11_01 - VEŘEJNÉ OSVĚ..." sheetId="2" r:id="rId2"/>
  </sheets>
  <definedNames>
    <definedName name="_xlnm._FilterDatabase" localSheetId="1" hidden="1">'2022_11_01 - VEŘEJNÉ OSVĚ...'!$C$128:$K$229</definedName>
    <definedName name="_xlnm.Print_Titles" localSheetId="1">'2022_11_01 - VEŘEJNÉ OSVĚ...'!$128:$128</definedName>
    <definedName name="_xlnm.Print_Titles" localSheetId="0">'Rekapitulace stavby'!$92:$92</definedName>
    <definedName name="_xlnm.Print_Area" localSheetId="1">'2022_11_01 - VEŘEJNÉ OSVĚ...'!$C$4:$J$76,'2022_11_01 - VEŘEJNÉ OSVĚ...'!$C$82:$J$110,'2022_11_01 - VEŘEJNÉ OSVĚ...'!$C$116:$J$229</definedName>
    <definedName name="_xlnm.Print_Area" localSheetId="0">'Rekapitulace stavby'!$D$4:$AO$76,'Rekapitulace stavby'!$C$82:$AQ$103</definedName>
  </definedNames>
  <calcPr calcId="152511"/>
</workbook>
</file>

<file path=xl/calcChain.xml><?xml version="1.0" encoding="utf-8"?>
<calcChain xmlns="http://schemas.openxmlformats.org/spreadsheetml/2006/main">
  <c r="J39" i="2" l="1"/>
  <c r="J38" i="2"/>
  <c r="AY95" i="1"/>
  <c r="J37" i="2"/>
  <c r="AX95" i="1" s="1"/>
  <c r="BI229" i="2"/>
  <c r="BH229" i="2"/>
  <c r="BG229" i="2"/>
  <c r="BF229" i="2"/>
  <c r="T229" i="2"/>
  <c r="R229" i="2"/>
  <c r="P229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3" i="2"/>
  <c r="BH223" i="2"/>
  <c r="BG223" i="2"/>
  <c r="BF223" i="2"/>
  <c r="T223" i="2"/>
  <c r="R223" i="2"/>
  <c r="P223" i="2"/>
  <c r="BI222" i="2"/>
  <c r="BH222" i="2"/>
  <c r="BG222" i="2"/>
  <c r="BF222" i="2"/>
  <c r="T222" i="2"/>
  <c r="R222" i="2"/>
  <c r="P222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7" i="2"/>
  <c r="BH217" i="2"/>
  <c r="BG217" i="2"/>
  <c r="BF217" i="2"/>
  <c r="T217" i="2"/>
  <c r="R217" i="2"/>
  <c r="P217" i="2"/>
  <c r="BI216" i="2"/>
  <c r="BH216" i="2"/>
  <c r="BG216" i="2"/>
  <c r="BF216" i="2"/>
  <c r="T216" i="2"/>
  <c r="R216" i="2"/>
  <c r="P216" i="2"/>
  <c r="BI215" i="2"/>
  <c r="BH215" i="2"/>
  <c r="BG215" i="2"/>
  <c r="BF215" i="2"/>
  <c r="T215" i="2"/>
  <c r="R215" i="2"/>
  <c r="P215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7" i="2"/>
  <c r="BH207" i="2"/>
  <c r="BG207" i="2"/>
  <c r="BF207" i="2"/>
  <c r="T207" i="2"/>
  <c r="R207" i="2"/>
  <c r="P207" i="2"/>
  <c r="BI206" i="2"/>
  <c r="BH206" i="2"/>
  <c r="BG206" i="2"/>
  <c r="BF206" i="2"/>
  <c r="T206" i="2"/>
  <c r="R206" i="2"/>
  <c r="P206" i="2"/>
  <c r="BI205" i="2"/>
  <c r="BH205" i="2"/>
  <c r="BG205" i="2"/>
  <c r="BF205" i="2"/>
  <c r="T205" i="2"/>
  <c r="R205" i="2"/>
  <c r="P205" i="2"/>
  <c r="BI204" i="2"/>
  <c r="BH204" i="2"/>
  <c r="BG204" i="2"/>
  <c r="BF204" i="2"/>
  <c r="T204" i="2"/>
  <c r="R204" i="2"/>
  <c r="P204" i="2"/>
  <c r="BI203" i="2"/>
  <c r="BH203" i="2"/>
  <c r="BG203" i="2"/>
  <c r="BF203" i="2"/>
  <c r="T203" i="2"/>
  <c r="R203" i="2"/>
  <c r="P203" i="2"/>
  <c r="BI202" i="2"/>
  <c r="BH202" i="2"/>
  <c r="BG202" i="2"/>
  <c r="BF202" i="2"/>
  <c r="T202" i="2"/>
  <c r="R202" i="2"/>
  <c r="P202" i="2"/>
  <c r="BI201" i="2"/>
  <c r="BH201" i="2"/>
  <c r="BG201" i="2"/>
  <c r="BF201" i="2"/>
  <c r="T201" i="2"/>
  <c r="R201" i="2"/>
  <c r="P201" i="2"/>
  <c r="BI200" i="2"/>
  <c r="BH200" i="2"/>
  <c r="BG200" i="2"/>
  <c r="BF200" i="2"/>
  <c r="T200" i="2"/>
  <c r="R200" i="2"/>
  <c r="P200" i="2"/>
  <c r="BI199" i="2"/>
  <c r="BH199" i="2"/>
  <c r="BG199" i="2"/>
  <c r="BF199" i="2"/>
  <c r="T199" i="2"/>
  <c r="R199" i="2"/>
  <c r="P199" i="2"/>
  <c r="BI198" i="2"/>
  <c r="BH198" i="2"/>
  <c r="BG198" i="2"/>
  <c r="BF198" i="2"/>
  <c r="T198" i="2"/>
  <c r="R198" i="2"/>
  <c r="P198" i="2"/>
  <c r="BI197" i="2"/>
  <c r="BH197" i="2"/>
  <c r="BG197" i="2"/>
  <c r="BF197" i="2"/>
  <c r="T197" i="2"/>
  <c r="R197" i="2"/>
  <c r="P197" i="2"/>
  <c r="BI196" i="2"/>
  <c r="BH196" i="2"/>
  <c r="BG196" i="2"/>
  <c r="BF196" i="2"/>
  <c r="T196" i="2"/>
  <c r="R196" i="2"/>
  <c r="P196" i="2"/>
  <c r="BI195" i="2"/>
  <c r="BH195" i="2"/>
  <c r="BG195" i="2"/>
  <c r="BF195" i="2"/>
  <c r="T195" i="2"/>
  <c r="R195" i="2"/>
  <c r="P195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90" i="2"/>
  <c r="BH190" i="2"/>
  <c r="BG190" i="2"/>
  <c r="BF190" i="2"/>
  <c r="T190" i="2"/>
  <c r="R190" i="2"/>
  <c r="P190" i="2"/>
  <c r="BI189" i="2"/>
  <c r="BH189" i="2"/>
  <c r="BG189" i="2"/>
  <c r="BF189" i="2"/>
  <c r="T189" i="2"/>
  <c r="R189" i="2"/>
  <c r="P189" i="2"/>
  <c r="BI188" i="2"/>
  <c r="BH188" i="2"/>
  <c r="BG188" i="2"/>
  <c r="BF188" i="2"/>
  <c r="T188" i="2"/>
  <c r="R188" i="2"/>
  <c r="P188" i="2"/>
  <c r="BI187" i="2"/>
  <c r="BH187" i="2"/>
  <c r="BG187" i="2"/>
  <c r="BF187" i="2"/>
  <c r="T187" i="2"/>
  <c r="R187" i="2"/>
  <c r="P187" i="2"/>
  <c r="BI186" i="2"/>
  <c r="BH186" i="2"/>
  <c r="BG186" i="2"/>
  <c r="BF186" i="2"/>
  <c r="T186" i="2"/>
  <c r="R186" i="2"/>
  <c r="P186" i="2"/>
  <c r="BI185" i="2"/>
  <c r="BH185" i="2"/>
  <c r="BG185" i="2"/>
  <c r="BF185" i="2"/>
  <c r="T185" i="2"/>
  <c r="R185" i="2"/>
  <c r="P185" i="2"/>
  <c r="BI184" i="2"/>
  <c r="BH184" i="2"/>
  <c r="BG184" i="2"/>
  <c r="BF184" i="2"/>
  <c r="T184" i="2"/>
  <c r="R184" i="2"/>
  <c r="P184" i="2"/>
  <c r="BI183" i="2"/>
  <c r="BH183" i="2"/>
  <c r="BG183" i="2"/>
  <c r="BF183" i="2"/>
  <c r="T183" i="2"/>
  <c r="R183" i="2"/>
  <c r="P183" i="2"/>
  <c r="BI182" i="2"/>
  <c r="BH182" i="2"/>
  <c r="BG182" i="2"/>
  <c r="BF182" i="2"/>
  <c r="T182" i="2"/>
  <c r="R182" i="2"/>
  <c r="P182" i="2"/>
  <c r="BI181" i="2"/>
  <c r="BH181" i="2"/>
  <c r="BG181" i="2"/>
  <c r="BF181" i="2"/>
  <c r="T181" i="2"/>
  <c r="R181" i="2"/>
  <c r="P181" i="2"/>
  <c r="BI180" i="2"/>
  <c r="BH180" i="2"/>
  <c r="BG180" i="2"/>
  <c r="BF180" i="2"/>
  <c r="T180" i="2"/>
  <c r="R180" i="2"/>
  <c r="P180" i="2"/>
  <c r="BI179" i="2"/>
  <c r="BH179" i="2"/>
  <c r="BG179" i="2"/>
  <c r="BF179" i="2"/>
  <c r="T179" i="2"/>
  <c r="R179" i="2"/>
  <c r="P179" i="2"/>
  <c r="BI178" i="2"/>
  <c r="BH178" i="2"/>
  <c r="BG178" i="2"/>
  <c r="BF178" i="2"/>
  <c r="T178" i="2"/>
  <c r="R178" i="2"/>
  <c r="P178" i="2"/>
  <c r="BI176" i="2"/>
  <c r="BH176" i="2"/>
  <c r="BG176" i="2"/>
  <c r="BF176" i="2"/>
  <c r="T176" i="2"/>
  <c r="R176" i="2"/>
  <c r="P176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9" i="2"/>
  <c r="BH169" i="2"/>
  <c r="BG169" i="2"/>
  <c r="BF169" i="2"/>
  <c r="T169" i="2"/>
  <c r="R169" i="2"/>
  <c r="P169" i="2"/>
  <c r="BI168" i="2"/>
  <c r="BH168" i="2"/>
  <c r="BG168" i="2"/>
  <c r="BF168" i="2"/>
  <c r="T168" i="2"/>
  <c r="R168" i="2"/>
  <c r="P168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50" i="2"/>
  <c r="BH150" i="2"/>
  <c r="BG150" i="2"/>
  <c r="BF150" i="2"/>
  <c r="T150" i="2"/>
  <c r="R150" i="2"/>
  <c r="P150" i="2"/>
  <c r="BI149" i="2"/>
  <c r="BH149" i="2"/>
  <c r="BG149" i="2"/>
  <c r="BF149" i="2"/>
  <c r="T149" i="2"/>
  <c r="R149" i="2"/>
  <c r="P149" i="2"/>
  <c r="BI148" i="2"/>
  <c r="BH148" i="2"/>
  <c r="BG148" i="2"/>
  <c r="BF148" i="2"/>
  <c r="T148" i="2"/>
  <c r="R148" i="2"/>
  <c r="P148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41" i="2"/>
  <c r="BH141" i="2"/>
  <c r="BG141" i="2"/>
  <c r="BF141" i="2"/>
  <c r="T141" i="2"/>
  <c r="R141" i="2"/>
  <c r="P141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7" i="2"/>
  <c r="BH137" i="2"/>
  <c r="BG137" i="2"/>
  <c r="BF137" i="2"/>
  <c r="T137" i="2"/>
  <c r="R137" i="2"/>
  <c r="P137" i="2"/>
  <c r="BI136" i="2"/>
  <c r="BH136" i="2"/>
  <c r="BG136" i="2"/>
  <c r="BF136" i="2"/>
  <c r="T136" i="2"/>
  <c r="R136" i="2"/>
  <c r="P136" i="2"/>
  <c r="BI135" i="2"/>
  <c r="BH135" i="2"/>
  <c r="BG135" i="2"/>
  <c r="BF135" i="2"/>
  <c r="T135" i="2"/>
  <c r="R135" i="2"/>
  <c r="P135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BI132" i="2"/>
  <c r="BH132" i="2"/>
  <c r="BG132" i="2"/>
  <c r="BF132" i="2"/>
  <c r="T132" i="2"/>
  <c r="R132" i="2"/>
  <c r="P132" i="2"/>
  <c r="J126" i="2"/>
  <c r="J125" i="2"/>
  <c r="F125" i="2"/>
  <c r="F123" i="2"/>
  <c r="E121" i="2"/>
  <c r="BI108" i="2"/>
  <c r="BH108" i="2"/>
  <c r="BG108" i="2"/>
  <c r="BF108" i="2"/>
  <c r="BI107" i="2"/>
  <c r="BH107" i="2"/>
  <c r="BG107" i="2"/>
  <c r="BF107" i="2"/>
  <c r="BE107" i="2"/>
  <c r="BI106" i="2"/>
  <c r="BH106" i="2"/>
  <c r="BG106" i="2"/>
  <c r="BF106" i="2"/>
  <c r="BE106" i="2"/>
  <c r="BI105" i="2"/>
  <c r="BH105" i="2"/>
  <c r="BG105" i="2"/>
  <c r="BF105" i="2"/>
  <c r="BE105" i="2"/>
  <c r="BI104" i="2"/>
  <c r="BH104" i="2"/>
  <c r="BG104" i="2"/>
  <c r="BF104" i="2"/>
  <c r="BE104" i="2"/>
  <c r="BI103" i="2"/>
  <c r="BH103" i="2"/>
  <c r="BG103" i="2"/>
  <c r="BF103" i="2"/>
  <c r="BE103" i="2"/>
  <c r="J92" i="2"/>
  <c r="J91" i="2"/>
  <c r="F91" i="2"/>
  <c r="F89" i="2"/>
  <c r="E87" i="2"/>
  <c r="J18" i="2"/>
  <c r="E18" i="2"/>
  <c r="F92" i="2"/>
  <c r="J17" i="2"/>
  <c r="J12" i="2"/>
  <c r="J89" i="2" s="1"/>
  <c r="E7" i="2"/>
  <c r="E119" i="2"/>
  <c r="CK101" i="1"/>
  <c r="CJ101" i="1"/>
  <c r="CI101" i="1"/>
  <c r="CH101" i="1"/>
  <c r="CG101" i="1"/>
  <c r="CF101" i="1"/>
  <c r="BZ101" i="1"/>
  <c r="CE101" i="1"/>
  <c r="CK100" i="1"/>
  <c r="CJ100" i="1"/>
  <c r="CI100" i="1"/>
  <c r="CH100" i="1"/>
  <c r="CG100" i="1"/>
  <c r="CF100" i="1"/>
  <c r="BZ100" i="1"/>
  <c r="CE100" i="1"/>
  <c r="CK99" i="1"/>
  <c r="CJ99" i="1"/>
  <c r="CI99" i="1"/>
  <c r="CH99" i="1"/>
  <c r="CG99" i="1"/>
  <c r="CF99" i="1"/>
  <c r="BZ99" i="1"/>
  <c r="CE99" i="1"/>
  <c r="CK98" i="1"/>
  <c r="CJ98" i="1"/>
  <c r="CI98" i="1"/>
  <c r="CH98" i="1"/>
  <c r="CG98" i="1"/>
  <c r="CF98" i="1"/>
  <c r="BZ98" i="1"/>
  <c r="CE98" i="1"/>
  <c r="L90" i="1"/>
  <c r="AM90" i="1"/>
  <c r="AM89" i="1"/>
  <c r="L89" i="1"/>
  <c r="AM87" i="1"/>
  <c r="L87" i="1"/>
  <c r="L85" i="1"/>
  <c r="L84" i="1"/>
  <c r="J228" i="2"/>
  <c r="BK224" i="2"/>
  <c r="J220" i="2"/>
  <c r="J210" i="2"/>
  <c r="J203" i="2"/>
  <c r="J199" i="2"/>
  <c r="BK194" i="2"/>
  <c r="BK187" i="2"/>
  <c r="BK181" i="2"/>
  <c r="BK169" i="2"/>
  <c r="J165" i="2"/>
  <c r="BK160" i="2"/>
  <c r="J154" i="2"/>
  <c r="BK152" i="2"/>
  <c r="J150" i="2"/>
  <c r="BK147" i="2"/>
  <c r="BK145" i="2"/>
  <c r="BK139" i="2"/>
  <c r="J132" i="2"/>
  <c r="BK229" i="2"/>
  <c r="J225" i="2"/>
  <c r="J223" i="2"/>
  <c r="J218" i="2"/>
  <c r="BK212" i="2"/>
  <c r="J207" i="2"/>
  <c r="BK205" i="2"/>
  <c r="J192" i="2"/>
  <c r="BK190" i="2"/>
  <c r="J183" i="2"/>
  <c r="J181" i="2"/>
  <c r="BK178" i="2"/>
  <c r="BK173" i="2"/>
  <c r="BK163" i="2"/>
  <c r="J158" i="2"/>
  <c r="BK148" i="2"/>
  <c r="J142" i="2"/>
  <c r="J137" i="2"/>
  <c r="J134" i="2"/>
  <c r="J229" i="2"/>
  <c r="J226" i="2"/>
  <c r="BK220" i="2"/>
  <c r="BK215" i="2"/>
  <c r="J213" i="2"/>
  <c r="BK209" i="2"/>
  <c r="BK203" i="2"/>
  <c r="J195" i="2"/>
  <c r="J188" i="2"/>
  <c r="BK180" i="2"/>
  <c r="BK172" i="2"/>
  <c r="BK167" i="2"/>
  <c r="J163" i="2"/>
  <c r="J160" i="2"/>
  <c r="BK157" i="2"/>
  <c r="BK154" i="2"/>
  <c r="J147" i="2"/>
  <c r="J141" i="2"/>
  <c r="BK137" i="2"/>
  <c r="J217" i="2"/>
  <c r="J214" i="2"/>
  <c r="BK207" i="2"/>
  <c r="J202" i="2"/>
  <c r="J198" i="2"/>
  <c r="BK195" i="2"/>
  <c r="J189" i="2"/>
  <c r="J186" i="2"/>
  <c r="J182" i="2"/>
  <c r="J169" i="2"/>
  <c r="J166" i="2"/>
  <c r="J159" i="2"/>
  <c r="BK150" i="2"/>
  <c r="J145" i="2"/>
  <c r="BK140" i="2"/>
  <c r="BK135" i="2"/>
  <c r="BK132" i="2"/>
  <c r="BK225" i="2"/>
  <c r="BK222" i="2"/>
  <c r="BK218" i="2"/>
  <c r="BK204" i="2"/>
  <c r="BK200" i="2"/>
  <c r="BK197" i="2"/>
  <c r="BK191" i="2"/>
  <c r="BK186" i="2"/>
  <c r="BK176" i="2"/>
  <c r="BK174" i="2"/>
  <c r="BK171" i="2"/>
  <c r="BK228" i="2"/>
  <c r="J222" i="2"/>
  <c r="BK216" i="2"/>
  <c r="J211" i="2"/>
  <c r="J208" i="2"/>
  <c r="BK202" i="2"/>
  <c r="J194" i="2"/>
  <c r="J185" i="2"/>
  <c r="J179" i="2"/>
  <c r="J171" i="2"/>
  <c r="BK166" i="2"/>
  <c r="J162" i="2"/>
  <c r="BK159" i="2"/>
  <c r="J156" i="2"/>
  <c r="BK153" i="2"/>
  <c r="J151" i="2"/>
  <c r="BK142" i="2"/>
  <c r="BK138" i="2"/>
  <c r="BK219" i="2"/>
  <c r="J215" i="2"/>
  <c r="BK211" i="2"/>
  <c r="J204" i="2"/>
  <c r="BK199" i="2"/>
  <c r="BK196" i="2"/>
  <c r="BK192" i="2"/>
  <c r="J187" i="2"/>
  <c r="BK183" i="2"/>
  <c r="J175" i="2"/>
  <c r="J167" i="2"/>
  <c r="BK164" i="2"/>
  <c r="J149" i="2"/>
  <c r="BK144" i="2"/>
  <c r="J139" i="2"/>
  <c r="BK134" i="2"/>
  <c r="BK226" i="2"/>
  <c r="J221" i="2"/>
  <c r="J219" i="2"/>
  <c r="J209" i="2"/>
  <c r="J201" i="2"/>
  <c r="J196" i="2"/>
  <c r="J190" i="2"/>
  <c r="BK185" i="2"/>
  <c r="BK179" i="2"/>
  <c r="BK175" i="2"/>
  <c r="J173" i="2"/>
  <c r="BK170" i="2"/>
  <c r="J168" i="2"/>
  <c r="BK161" i="2"/>
  <c r="J157" i="2"/>
  <c r="J153" i="2"/>
  <c r="BK151" i="2"/>
  <c r="J148" i="2"/>
  <c r="J146" i="2"/>
  <c r="J144" i="2"/>
  <c r="J135" i="2"/>
  <c r="AS94" i="1"/>
  <c r="BK227" i="2"/>
  <c r="J224" i="2"/>
  <c r="BK221" i="2"/>
  <c r="BK213" i="2"/>
  <c r="BK208" i="2"/>
  <c r="J206" i="2"/>
  <c r="BK201" i="2"/>
  <c r="J191" i="2"/>
  <c r="BK189" i="2"/>
  <c r="BK182" i="2"/>
  <c r="J180" i="2"/>
  <c r="J176" i="2"/>
  <c r="J172" i="2"/>
  <c r="BK162" i="2"/>
  <c r="J155" i="2"/>
  <c r="BK143" i="2"/>
  <c r="BK141" i="2"/>
  <c r="BK136" i="2"/>
  <c r="BK133" i="2"/>
  <c r="J227" i="2"/>
  <c r="BK223" i="2"/>
  <c r="BK217" i="2"/>
  <c r="BK214" i="2"/>
  <c r="BK210" i="2"/>
  <c r="J205" i="2"/>
  <c r="BK198" i="2"/>
  <c r="BK193" i="2"/>
  <c r="J184" i="2"/>
  <c r="J174" i="2"/>
  <c r="J170" i="2"/>
  <c r="J164" i="2"/>
  <c r="J161" i="2"/>
  <c r="BK158" i="2"/>
  <c r="BK155" i="2"/>
  <c r="J152" i="2"/>
  <c r="BK149" i="2"/>
  <c r="J140" i="2"/>
  <c r="J136" i="2"/>
  <c r="J216" i="2"/>
  <c r="J212" i="2"/>
  <c r="BK206" i="2"/>
  <c r="J200" i="2"/>
  <c r="J197" i="2"/>
  <c r="J193" i="2"/>
  <c r="BK188" i="2"/>
  <c r="BK184" i="2"/>
  <c r="J178" i="2"/>
  <c r="BK168" i="2"/>
  <c r="BK165" i="2"/>
  <c r="BK156" i="2"/>
  <c r="BK146" i="2"/>
  <c r="J143" i="2"/>
  <c r="J138" i="2"/>
  <c r="J133" i="2"/>
  <c r="BK131" i="2" l="1"/>
  <c r="T131" i="2"/>
  <c r="P131" i="2"/>
  <c r="P130" i="2"/>
  <c r="P129" i="2" s="1"/>
  <c r="AU95" i="1" s="1"/>
  <c r="AU94" i="1" s="1"/>
  <c r="P177" i="2"/>
  <c r="R131" i="2"/>
  <c r="BK177" i="2"/>
  <c r="J177" i="2"/>
  <c r="J99" i="2"/>
  <c r="R177" i="2"/>
  <c r="T177" i="2"/>
  <c r="BE148" i="2"/>
  <c r="BE154" i="2"/>
  <c r="BE157" i="2"/>
  <c r="BE160" i="2"/>
  <c r="BE170" i="2"/>
  <c r="BE171" i="2"/>
  <c r="BE172" i="2"/>
  <c r="BE173" i="2"/>
  <c r="BE179" i="2"/>
  <c r="BE180" i="2"/>
  <c r="BE185" i="2"/>
  <c r="BE208" i="2"/>
  <c r="BE209" i="2"/>
  <c r="E85" i="2"/>
  <c r="J123" i="2"/>
  <c r="F126" i="2"/>
  <c r="BE143" i="2"/>
  <c r="BE144" i="2"/>
  <c r="BE147" i="2"/>
  <c r="BE150" i="2"/>
  <c r="BE168" i="2"/>
  <c r="BE175" i="2"/>
  <c r="BE176" i="2"/>
  <c r="BE181" i="2"/>
  <c r="BE182" i="2"/>
  <c r="BE186" i="2"/>
  <c r="BE189" i="2"/>
  <c r="BE190" i="2"/>
  <c r="BE191" i="2"/>
  <c r="BE200" i="2"/>
  <c r="BE203" i="2"/>
  <c r="BE205" i="2"/>
  <c r="BE206" i="2"/>
  <c r="BE207" i="2"/>
  <c r="BE222" i="2"/>
  <c r="BE225" i="2"/>
  <c r="BE134" i="2"/>
  <c r="BE137" i="2"/>
  <c r="BE139" i="2"/>
  <c r="BE145" i="2"/>
  <c r="BE146" i="2"/>
  <c r="BE151" i="2"/>
  <c r="BE152" i="2"/>
  <c r="BE159" i="2"/>
  <c r="BE164" i="2"/>
  <c r="BE165" i="2"/>
  <c r="BE166" i="2"/>
  <c r="BE167" i="2"/>
  <c r="BE169" i="2"/>
  <c r="BE174" i="2"/>
  <c r="BE184" i="2"/>
  <c r="BE187" i="2"/>
  <c r="BE193" i="2"/>
  <c r="BE194" i="2"/>
  <c r="BE195" i="2"/>
  <c r="BE196" i="2"/>
  <c r="BE197" i="2"/>
  <c r="BE199" i="2"/>
  <c r="BE202" i="2"/>
  <c r="BE210" i="2"/>
  <c r="BE213" i="2"/>
  <c r="BE214" i="2"/>
  <c r="BE215" i="2"/>
  <c r="BE217" i="2"/>
  <c r="BE218" i="2"/>
  <c r="BE219" i="2"/>
  <c r="BE220" i="2"/>
  <c r="BE224" i="2"/>
  <c r="BE226" i="2"/>
  <c r="BE228" i="2"/>
  <c r="BE132" i="2"/>
  <c r="BE133" i="2"/>
  <c r="BE135" i="2"/>
  <c r="BE136" i="2"/>
  <c r="BE138" i="2"/>
  <c r="BE140" i="2"/>
  <c r="BE141" i="2"/>
  <c r="BE142" i="2"/>
  <c r="BE149" i="2"/>
  <c r="BE153" i="2"/>
  <c r="BE155" i="2"/>
  <c r="BE156" i="2"/>
  <c r="BE158" i="2"/>
  <c r="BE161" i="2"/>
  <c r="BE162" i="2"/>
  <c r="BE163" i="2"/>
  <c r="BE178" i="2"/>
  <c r="BE183" i="2"/>
  <c r="BE188" i="2"/>
  <c r="BE192" i="2"/>
  <c r="BE198" i="2"/>
  <c r="BE201" i="2"/>
  <c r="BE204" i="2"/>
  <c r="BE211" i="2"/>
  <c r="BE212" i="2"/>
  <c r="BE216" i="2"/>
  <c r="BE221" i="2"/>
  <c r="BE223" i="2"/>
  <c r="BE227" i="2"/>
  <c r="BE229" i="2"/>
  <c r="F37" i="2"/>
  <c r="BB95" i="1"/>
  <c r="BB94" i="1"/>
  <c r="W34" i="1" s="1"/>
  <c r="J36" i="2"/>
  <c r="AW95" i="1"/>
  <c r="F38" i="2"/>
  <c r="BC95" i="1" s="1"/>
  <c r="BC94" i="1" s="1"/>
  <c r="W35" i="1" s="1"/>
  <c r="F39" i="2"/>
  <c r="BD95" i="1"/>
  <c r="BD94" i="1"/>
  <c r="W36" i="1"/>
  <c r="F36" i="2"/>
  <c r="BA95" i="1"/>
  <c r="BA94" i="1"/>
  <c r="W33" i="1"/>
  <c r="R130" i="2" l="1"/>
  <c r="R129" i="2"/>
  <c r="T130" i="2"/>
  <c r="T129" i="2"/>
  <c r="BK130" i="2"/>
  <c r="J130" i="2"/>
  <c r="J97" i="2"/>
  <c r="J131" i="2"/>
  <c r="J98" i="2" s="1"/>
  <c r="AX94" i="1"/>
  <c r="AY94" i="1"/>
  <c r="AW94" i="1"/>
  <c r="AK33" i="1" s="1"/>
  <c r="BK129" i="2" l="1"/>
  <c r="J129" i="2"/>
  <c r="J96" i="2"/>
  <c r="J30" i="2"/>
  <c r="J108" i="2" s="1"/>
  <c r="J102" i="2" s="1"/>
  <c r="J31" i="2" s="1"/>
  <c r="J32" i="2" l="1"/>
  <c r="AG95" i="1" s="1"/>
  <c r="AG94" i="1" s="1"/>
  <c r="AG100" i="1" s="1"/>
  <c r="AV100" i="1" s="1"/>
  <c r="BY100" i="1" s="1"/>
  <c r="CD100" i="1"/>
  <c r="BE108" i="2"/>
  <c r="AN100" i="1"/>
  <c r="J110" i="2"/>
  <c r="AG101" i="1"/>
  <c r="CD101" i="1" s="1"/>
  <c r="AG99" i="1"/>
  <c r="CD99" i="1" s="1"/>
  <c r="AG98" i="1"/>
  <c r="CD98" i="1" s="1"/>
  <c r="J35" i="2"/>
  <c r="AV95" i="1" s="1"/>
  <c r="AT95" i="1" s="1"/>
  <c r="AN95" i="1" s="1"/>
  <c r="AK26" i="1"/>
  <c r="J41" i="2" l="1"/>
  <c r="AV99" i="1"/>
  <c r="BY99" i="1"/>
  <c r="AV98" i="1"/>
  <c r="BY98" i="1" s="1"/>
  <c r="F35" i="2"/>
  <c r="AZ95" i="1"/>
  <c r="AZ94" i="1"/>
  <c r="W32" i="1" s="1"/>
  <c r="AV101" i="1"/>
  <c r="BY101" i="1"/>
  <c r="AG97" i="1"/>
  <c r="AK27" i="1" s="1"/>
  <c r="AK29" i="1" s="1"/>
  <c r="AN98" i="1" l="1"/>
  <c r="AN101" i="1"/>
  <c r="AN99" i="1"/>
  <c r="AV94" i="1"/>
  <c r="AK32" i="1" s="1"/>
  <c r="AK38" i="1" s="1"/>
  <c r="AG103" i="1"/>
  <c r="AT94" i="1" l="1"/>
  <c r="AN94" i="1"/>
  <c r="AN97" i="1"/>
  <c r="AN103" i="1" l="1"/>
</calcChain>
</file>

<file path=xl/sharedStrings.xml><?xml version="1.0" encoding="utf-8"?>
<sst xmlns="http://schemas.openxmlformats.org/spreadsheetml/2006/main" count="1681" uniqueCount="536">
  <si>
    <t>Export Komplet</t>
  </si>
  <si>
    <t/>
  </si>
  <si>
    <t>2.0</t>
  </si>
  <si>
    <t>ZAMOK</t>
  </si>
  <si>
    <t>False</t>
  </si>
  <si>
    <t>{aaf3c9d2-1fe8-4d2a-bb15-69b3871a12c5}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</si>
  <si>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</si>
  <si>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</si>
  <si>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</si>
  <si>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</si>
  <si>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</si>
  <si>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</si>
  <si>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</si>
  <si>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</si>
  <si>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2022_11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</si>
  <si>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</si>
  <si>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</si>
  <si>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Koryta - rekonstrukce VO a ODS</t>
  </si>
  <si>
    <t>KSO:</t>
  </si>
  <si>
    <t>CC-CZ:</t>
  </si>
  <si>
    <t>Místo:</t>
  </si>
  <si>
    <t>Koryta</t>
  </si>
  <si>
    <t>Datum:</t>
  </si>
  <si>
    <t>8.8.2022</t>
  </si>
  <si>
    <t>Zadavatel:</t>
  </si>
  <si>
    <t>IČ:</t>
  </si>
  <si>
    <t>42716870</t>
  </si>
  <si>
    <t>Obec Koryta</t>
  </si>
  <si>
    <t>DIČ:</t>
  </si>
  <si>
    <t>Uchazeč:</t>
  </si>
  <si>
    <t>Vyplň údaj</t>
  </si>
  <si>
    <t>Projektant:</t>
  </si>
  <si>
    <t>16546211</t>
  </si>
  <si>
    <t>Jiří PELANT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</si>
  <si>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</si>
  <si>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</si>
  <si>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</si>
  <si>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</si>
  <si>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</si>
  <si>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</si>
  <si>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</si>
  <si>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</si>
  <si>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</si>
  <si>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</si>
  <si>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</si>
  <si>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</si>
  <si>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</si>
  <si>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</si>
  <si>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</si>
  <si>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</si>
  <si>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</si>
  <si>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</si>
  <si>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</si>
  <si>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</si>
  <si>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</si>
  <si>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</si>
  <si>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</si>
  <si>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</si>
  <si>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</si>
  <si>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</si>
  <si>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</si>
  <si>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</si>
  <si>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</si>
  <si>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</si>
  <si>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</si>
  <si>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</si>
  <si>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</si>
  <si>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</si>
  <si>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</si>
  <si>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</si>
  <si>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</si>
  <si>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</si>
  <si>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</si>
  <si>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</si>
  <si>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</si>
  <si>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</si>
  <si>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</si>
  <si>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</si>
  <si>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</si>
  <si>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</si>
  <si>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</si>
  <si>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</si>
  <si>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</si>
  <si>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/</t>
  </si>
  <si>
    <t>2022_11_01</t>
  </si>
  <si>
    <t>VEŘEJNÉ OSVĚTLENÍ A ODS</t>
  </si>
  <si>
    <t>STA</t>
  </si>
  <si>
    <t>1</t>
  </si>
  <si>
    <t>{be401bc4-3a5c-428b-91d3-aee976eb9c95}</t>
  </si>
  <si>
    <t>2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</si>
  <si>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</si>
  <si>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</si>
  <si>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</si>
  <si>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</si>
  <si>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</si>
  <si>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</si>
  <si>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</si>
  <si>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</si>
  <si>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</si>
  <si>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KRYCÍ LIST SOUPISU PRACÍ</t>
  </si>
  <si>
    <t>Objekt:</t>
  </si>
  <si>
    <t>2022_11_01 - VEŘEJNÉ OSVĚTLENÍ A ODS</t>
  </si>
  <si>
    <t>Náklady z rozpočtu</t>
  </si>
  <si>
    <t>REKAPITULACE ČLENĚNÍ SOUPISU PRACÍ</t>
  </si>
  <si>
    <t>Kód dílu - Popis</t>
  </si>
  <si>
    <t>Cena celkem [CZK]</t>
  </si>
  <si>
    <t>1) Náklady ze soupisu prací</t>
  </si>
  <si>
    <t>-1</t>
  </si>
  <si>
    <t>M - Práce a dodávky M</t>
  </si>
  <si>
    <t xml:space="preserve">    21-M - Elektromontáže</t>
  </si>
  <si>
    <t xml:space="preserve">    46-M - Zemní práce při extr.mont.pracích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</si>
  <si>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</si>
  <si>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</si>
  <si>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</si>
  <si>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</si>
  <si>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</si>
  <si>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</si>
  <si>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</si>
  <si>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</si>
  <si>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</si>
  <si>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</si>
  <si>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</si>
  <si>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</si>
  <si>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</si>
  <si>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</si>
  <si>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</si>
  <si>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</si>
  <si>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</si>
  <si>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</si>
  <si>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</si>
  <si>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</si>
  <si>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</si>
  <si>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</si>
  <si>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M</t>
  </si>
  <si>
    <t>Práce a dodávky M</t>
  </si>
  <si>
    <t>3</t>
  </si>
  <si>
    <t>ROZPOCET</t>
  </si>
  <si>
    <t>21-M</t>
  </si>
  <si>
    <t>Elektromontáže</t>
  </si>
  <si>
    <t>41</t>
  </si>
  <si>
    <t>K</t>
  </si>
  <si>
    <t>210100001</t>
  </si>
  <si>
    <t>Ukončení vodičů v rozváděči nebo na přístroji včetně zapojení průřezu žíly do 2,5 mm2</t>
  </si>
  <si>
    <t>kus</t>
  </si>
  <si>
    <t>64</t>
  </si>
  <si>
    <t>1239487960</t>
  </si>
  <si>
    <t>210100101</t>
  </si>
  <si>
    <t>Ukončení vodičů na svorkovnici s otevřením a uzavřením krytu včetně zapojení průřezu žíly do 16 mm2</t>
  </si>
  <si>
    <t>-52461794</t>
  </si>
  <si>
    <t>210100151</t>
  </si>
  <si>
    <t>Ukončení kabelů smršťovací záklopkou nebo páskou se zapojením bez letování žíly do 4x16 mm2</t>
  </si>
  <si>
    <t>-392001734</t>
  </si>
  <si>
    <t>34343236</t>
  </si>
  <si>
    <t>trubka smršťovací tenkostěnná bez lepidla GTI 19,0/9,5</t>
  </si>
  <si>
    <t>m</t>
  </si>
  <si>
    <t>256</t>
  </si>
  <si>
    <t>1555744955</t>
  </si>
  <si>
    <t>4</t>
  </si>
  <si>
    <t>210101233</t>
  </si>
  <si>
    <t>Propojení kabelů celoplastových spojkou do 1 kV venkovní smršťovací SVCZ 1 až 5 žíly do 4x10 až 16 mm2</t>
  </si>
  <si>
    <t>-2001697900</t>
  </si>
  <si>
    <t>5</t>
  </si>
  <si>
    <t>35436030</t>
  </si>
  <si>
    <t>spojka kabelová smršťovaná přímá do 1kV 91ahsc-35/5 5x6-35mm</t>
  </si>
  <si>
    <t>1884008943</t>
  </si>
  <si>
    <t>10</t>
  </si>
  <si>
    <t>210202013</t>
  </si>
  <si>
    <t>Montáž svítidlo LED venkovní na výložník</t>
  </si>
  <si>
    <t>-1754898493</t>
  </si>
  <si>
    <t>6</t>
  </si>
  <si>
    <t>210202016</t>
  </si>
  <si>
    <t>Montáž svítidlo LED venkovní na sloupek parkový</t>
  </si>
  <si>
    <t>1996004150</t>
  </si>
  <si>
    <t>11</t>
  </si>
  <si>
    <t>EPmt02</t>
  </si>
  <si>
    <t xml:space="preserve">Svítidlo LED UniStreet Micro Gen2-BGP281 T25 DN25/727-12,5 W </t>
  </si>
  <si>
    <t>ks</t>
  </si>
  <si>
    <t>-433988263</t>
  </si>
  <si>
    <t>12</t>
  </si>
  <si>
    <t>EPmt10</t>
  </si>
  <si>
    <t xml:space="preserve">Svítidlo LED UniStreet Micro Gen2-BGP281 T25 DN25/727-21W </t>
  </si>
  <si>
    <t>1620513899</t>
  </si>
  <si>
    <t>7</t>
  </si>
  <si>
    <t>EPmt01</t>
  </si>
  <si>
    <t xml:space="preserve">Svítidlo LED UniStreet Micro Gen2-BGP281T25DW10/727-20W </t>
  </si>
  <si>
    <t>-1984069649</t>
  </si>
  <si>
    <t>8</t>
  </si>
  <si>
    <t>EPmt08</t>
  </si>
  <si>
    <t xml:space="preserve">Svítidlo LED UniStreet Micro Gen2-BGP281 T25 DW10/727-17W </t>
  </si>
  <si>
    <t>-720153451</t>
  </si>
  <si>
    <t>9</t>
  </si>
  <si>
    <t>EPmt09</t>
  </si>
  <si>
    <t>440554556</t>
  </si>
  <si>
    <t>17</t>
  </si>
  <si>
    <t>210204002</t>
  </si>
  <si>
    <t>Montáž stožárů osvětlení parkových ocelových</t>
  </si>
  <si>
    <t>1120165079</t>
  </si>
  <si>
    <t>18</t>
  </si>
  <si>
    <t>EPmt03</t>
  </si>
  <si>
    <t xml:space="preserve">Stožár pro osvětlení K5-133/89/60 FeZn </t>
  </si>
  <si>
    <t>1926117344</t>
  </si>
  <si>
    <t>19</t>
  </si>
  <si>
    <t>210204011</t>
  </si>
  <si>
    <t>Montáž stožárů osvětlení ocelových samostatně stojících délky do 12 m</t>
  </si>
  <si>
    <t>365384040</t>
  </si>
  <si>
    <t>20</t>
  </si>
  <si>
    <t>EPmt04</t>
  </si>
  <si>
    <t>Stožár pro VO - JBSD 8 - 219/159/114 FeZn</t>
  </si>
  <si>
    <t>-447097049</t>
  </si>
  <si>
    <t>EPmt13</t>
  </si>
  <si>
    <t>Stožár pro VO K8-133/89/60 FeZn</t>
  </si>
  <si>
    <t>460359870</t>
  </si>
  <si>
    <t>13</t>
  </si>
  <si>
    <t>210204103</t>
  </si>
  <si>
    <t>Montáž výložníků osvětlení jednoramenných sloupových hmotnosti do 35 kg</t>
  </si>
  <si>
    <t>-1937002222</t>
  </si>
  <si>
    <t>14</t>
  </si>
  <si>
    <t>EPmt11</t>
  </si>
  <si>
    <t>Výložník SK1-1000 FeZn</t>
  </si>
  <si>
    <t>406335141</t>
  </si>
  <si>
    <t>210204104</t>
  </si>
  <si>
    <t>Montáž výložníků osvětlení jednoramenných sloupových hmotnosti přes 35 kg</t>
  </si>
  <si>
    <t>1525069518</t>
  </si>
  <si>
    <t>16</t>
  </si>
  <si>
    <t>EPmt012</t>
  </si>
  <si>
    <t>Výložník UD2-1000 (atyp 140 st.)</t>
  </si>
  <si>
    <t>13519215</t>
  </si>
  <si>
    <t>22</t>
  </si>
  <si>
    <t>210204201</t>
  </si>
  <si>
    <t>Montáž elektrovýzbroje stožárů osvětlení 1 okruh</t>
  </si>
  <si>
    <t>1132663477</t>
  </si>
  <si>
    <t>23</t>
  </si>
  <si>
    <t>EPmt05</t>
  </si>
  <si>
    <t>Svorkovnice stožárová SR481-25Z/IP20 s 1 pojistkou</t>
  </si>
  <si>
    <t>293600236</t>
  </si>
  <si>
    <t>24</t>
  </si>
  <si>
    <t>EPmt14</t>
  </si>
  <si>
    <t>Svorkovnice stožárová SR481-25Z/IP20 - odbočná s 1 pojistkou</t>
  </si>
  <si>
    <t>-554179131</t>
  </si>
  <si>
    <t>25</t>
  </si>
  <si>
    <t>210204202</t>
  </si>
  <si>
    <t>Montáž elektrovýzbroje stožárů osvětlení 2 okruhy</t>
  </si>
  <si>
    <t>-837384969</t>
  </si>
  <si>
    <t>26</t>
  </si>
  <si>
    <t>EPmt15</t>
  </si>
  <si>
    <t>Svorkovnice stožárová SR481-25Z/IP20 se 2 pojistkami</t>
  </si>
  <si>
    <t>-1919793542</t>
  </si>
  <si>
    <t>27</t>
  </si>
  <si>
    <t>210220022</t>
  </si>
  <si>
    <t>Montáž uzemňovacího vedení vodičů FeZn pomocí svorek v zemi drátem průměru do 10 mm ve městské zástavbě</t>
  </si>
  <si>
    <t>-1771964619</t>
  </si>
  <si>
    <t>28</t>
  </si>
  <si>
    <t>35441073</t>
  </si>
  <si>
    <t>drát D 10mm FeZn</t>
  </si>
  <si>
    <t>kg</t>
  </si>
  <si>
    <t>662242845</t>
  </si>
  <si>
    <t>29</t>
  </si>
  <si>
    <t>35431019</t>
  </si>
  <si>
    <t>svorka uzemnění FeZn připojovací na kovové části pro 1 vodič D 7-10mm -plochá, 2 šrouby</t>
  </si>
  <si>
    <t>426575228</t>
  </si>
  <si>
    <t>30</t>
  </si>
  <si>
    <t>35441885</t>
  </si>
  <si>
    <t>svorka spojovací pro lano D 8-10mm</t>
  </si>
  <si>
    <t>-1768708138</t>
  </si>
  <si>
    <t>31</t>
  </si>
  <si>
    <t>35441996</t>
  </si>
  <si>
    <t>svorka odbočovací a spojovací pro spojování kruhových a páskových vodičů, FeZn</t>
  </si>
  <si>
    <t>-2055121654</t>
  </si>
  <si>
    <t>42</t>
  </si>
  <si>
    <t>210280003</t>
  </si>
  <si>
    <t>Zkoušky a prohlídky el rozvodů a zařízení celková prohlídka pro objem montážních prací přes 500 do 1 000 tis Kč</t>
  </si>
  <si>
    <t>-1244542605</t>
  </si>
  <si>
    <t>43</t>
  </si>
  <si>
    <t>210280211</t>
  </si>
  <si>
    <t>Měření zemních odporů zemniče prvního nebo samostatného</t>
  </si>
  <si>
    <t>-1168553843</t>
  </si>
  <si>
    <t>44</t>
  </si>
  <si>
    <t>210280351</t>
  </si>
  <si>
    <t>Zkoušky kabelů silových do 1 kV, počtu a průřezu žil do 4x25 mm2</t>
  </si>
  <si>
    <t>-296340902</t>
  </si>
  <si>
    <t>45</t>
  </si>
  <si>
    <t>210280712</t>
  </si>
  <si>
    <t>Měření intenzity osvětlení na pracovišti do 50 svítidel</t>
  </si>
  <si>
    <t>soubor</t>
  </si>
  <si>
    <t>466794426</t>
  </si>
  <si>
    <t>38</t>
  </si>
  <si>
    <t>210812011</t>
  </si>
  <si>
    <t xml:space="preserve">Montáž kabelu Cu plného nebo laněného do 1 kV žíly 3x1,5 až 6 mm2 (např. CYKY) bez ukončení uloženého ve stožáru VO </t>
  </si>
  <si>
    <t>2051999467</t>
  </si>
  <si>
    <t>40</t>
  </si>
  <si>
    <t>34523416</t>
  </si>
  <si>
    <t>vložka pojistková E27 normální 2410 10A</t>
  </si>
  <si>
    <t>-581846480</t>
  </si>
  <si>
    <t>39</t>
  </si>
  <si>
    <t>34111030</t>
  </si>
  <si>
    <t>kabel instalační jádro Cu plné izolace PVC plášť PVC 450/750V (CYKY) 3x1,5mm2</t>
  </si>
  <si>
    <t>128</t>
  </si>
  <si>
    <t>953379385</t>
  </si>
  <si>
    <t>32</t>
  </si>
  <si>
    <t>210902011</t>
  </si>
  <si>
    <t>Montáž kabelu Al do 1 kV plného nebo laněného kulatého žíly 4x16 mm2 (např. AYKY) bez ukončení uloženého volně</t>
  </si>
  <si>
    <t>1903988961</t>
  </si>
  <si>
    <t>33</t>
  </si>
  <si>
    <t>34112316</t>
  </si>
  <si>
    <t>kabel instalační jádro Al plné izolace PVC plášť PVC 450/750V (AYKY) 4x16mm2</t>
  </si>
  <si>
    <t>2058292458</t>
  </si>
  <si>
    <t>34</t>
  </si>
  <si>
    <t>210950101</t>
  </si>
  <si>
    <t>Další štítek označovací na kabel</t>
  </si>
  <si>
    <t>-1066683037</t>
  </si>
  <si>
    <t>35</t>
  </si>
  <si>
    <t>EPmt07</t>
  </si>
  <si>
    <t xml:space="preserve">Štítek označovací za tepla do země trvanlivý </t>
  </si>
  <si>
    <t>-421414065</t>
  </si>
  <si>
    <t>36</t>
  </si>
  <si>
    <t>210950201</t>
  </si>
  <si>
    <t>Příplatek na zatahování kabelů hmotnosti do 0,75 kg do tvárnicových tras a kolektorů</t>
  </si>
  <si>
    <t>1659204493</t>
  </si>
  <si>
    <t>37</t>
  </si>
  <si>
    <t>EP001</t>
  </si>
  <si>
    <t>Práce montážní plošiny</t>
  </si>
  <si>
    <t>hod</t>
  </si>
  <si>
    <t>-251265149</t>
  </si>
  <si>
    <t>46-M</t>
  </si>
  <si>
    <t>Zemní práce při extr.mont.pracích</t>
  </si>
  <si>
    <t>46</t>
  </si>
  <si>
    <t>460010024</t>
  </si>
  <si>
    <t>Vytyčení trasy vedení kabelového podzemního v zastavěném prostoru</t>
  </si>
  <si>
    <t>km</t>
  </si>
  <si>
    <t>-970808699</t>
  </si>
  <si>
    <t>47</t>
  </si>
  <si>
    <t>460010025</t>
  </si>
  <si>
    <t>Vytyčení trasy inženýrských sítí v zastavěném prostoru</t>
  </si>
  <si>
    <t>-655375792</t>
  </si>
  <si>
    <t>48</t>
  </si>
  <si>
    <t>460021121</t>
  </si>
  <si>
    <t>Sejmutí ornice při elektromontážích strojně tl vrstvy do 20 cm</t>
  </si>
  <si>
    <t>m2</t>
  </si>
  <si>
    <t>1243367950</t>
  </si>
  <si>
    <t>49</t>
  </si>
  <si>
    <t>460030011</t>
  </si>
  <si>
    <t>Sejmutí drnu při elektromontážích jakékoliv tloušťky</t>
  </si>
  <si>
    <t>-1108526096</t>
  </si>
  <si>
    <t>50</t>
  </si>
  <si>
    <t>460061121</t>
  </si>
  <si>
    <t>Přechodová lávka délky do 2 m včetně zábradlí přes výkop u elektromontážních prací zřízení</t>
  </si>
  <si>
    <t>-1052630683</t>
  </si>
  <si>
    <t>51</t>
  </si>
  <si>
    <t>460061122</t>
  </si>
  <si>
    <t>Přechodová lávka délky do 2 m včetně zábradlí přes výkop u elektromontážních prací odstranění</t>
  </si>
  <si>
    <t>-1797568855</t>
  </si>
  <si>
    <t>52</t>
  </si>
  <si>
    <t>460101112</t>
  </si>
  <si>
    <t>Odkop zeminy při elektromontážích strojně v hornině tř I skupiny 3</t>
  </si>
  <si>
    <t>m3</t>
  </si>
  <si>
    <t>1550896809</t>
  </si>
  <si>
    <t>53</t>
  </si>
  <si>
    <t>460131114</t>
  </si>
  <si>
    <t>Hloubení nezapažených jam při elektromontážích ručně v hornině tř II skupiny 4</t>
  </si>
  <si>
    <t>1773521206</t>
  </si>
  <si>
    <t>55</t>
  </si>
  <si>
    <t>460161172</t>
  </si>
  <si>
    <t>Hloubení kabelových rýh ručně š 35 cm hl 80 cm v hornině tř I skupiny 3</t>
  </si>
  <si>
    <t>-1802106304</t>
  </si>
  <si>
    <t>57</t>
  </si>
  <si>
    <t>460161313</t>
  </si>
  <si>
    <t>Hloubení kabelových rýh ručně š 50 cm hl 120 cm v hornině tř II skupiny 4</t>
  </si>
  <si>
    <t>-525596569</t>
  </si>
  <si>
    <t>85</t>
  </si>
  <si>
    <t>460191113</t>
  </si>
  <si>
    <t>Rýhy kabelových spojek do 10 kV hloubení ručně včetně zásypu v hornině tř I skupiny 3</t>
  </si>
  <si>
    <t>1423634901</t>
  </si>
  <si>
    <t>59</t>
  </si>
  <si>
    <t>460242111</t>
  </si>
  <si>
    <t>Provizorní zajištění potrubí ve výkopech při křížení s kabelem</t>
  </si>
  <si>
    <t>-1751249803</t>
  </si>
  <si>
    <t>60</t>
  </si>
  <si>
    <t>460242211</t>
  </si>
  <si>
    <t>Provizorní zajištění kabelů ve výkopech při jejich křížení</t>
  </si>
  <si>
    <t>-1511200989</t>
  </si>
  <si>
    <t>61</t>
  </si>
  <si>
    <t>460242221</t>
  </si>
  <si>
    <t>Provizorní zajištění kabelů ve výkopech při jejich souběhu</t>
  </si>
  <si>
    <t>1745035310</t>
  </si>
  <si>
    <t>62</t>
  </si>
  <si>
    <t>460361111</t>
  </si>
  <si>
    <t>Poplatek za uložení zeminy na skládce (skládkovné) kód odpadu 17 05 04</t>
  </si>
  <si>
    <t>t</t>
  </si>
  <si>
    <t>1445937187</t>
  </si>
  <si>
    <t>63</t>
  </si>
  <si>
    <t>460371121</t>
  </si>
  <si>
    <t>Naložení výkopku při elektromontážích strojně z hornin třídy I skupiny 1 až 3</t>
  </si>
  <si>
    <t>1788972787</t>
  </si>
  <si>
    <t>460381221</t>
  </si>
  <si>
    <t>Násyp horniny při elektromontážích strojně zhutněné</t>
  </si>
  <si>
    <t>1418969347</t>
  </si>
  <si>
    <t>65</t>
  </si>
  <si>
    <t>460391123</t>
  </si>
  <si>
    <t>Zásyp jam při elektromontážích ručně se zhutněním z hornin třídy I skupiny 3</t>
  </si>
  <si>
    <t>-379823823</t>
  </si>
  <si>
    <t>56</t>
  </si>
  <si>
    <t>460451162</t>
  </si>
  <si>
    <t>Zásyp kabelových rýh strojně se zhutněním š 35 cm hl 60 cm z horniny tř I skupiny 3</t>
  </si>
  <si>
    <t>41198582</t>
  </si>
  <si>
    <t>58</t>
  </si>
  <si>
    <t>460451313</t>
  </si>
  <si>
    <t>Zásyp kabelových rýh strojně se zhutněním š 50 cm hl 100 cm z horniny tř II skupiny 4</t>
  </si>
  <si>
    <t>1246290684</t>
  </si>
  <si>
    <t>66</t>
  </si>
  <si>
    <t>460571111</t>
  </si>
  <si>
    <t>Rozprostření a urovnání ornice při elektromontážích strojně tl vrstvy do 20 cm</t>
  </si>
  <si>
    <t>500324620</t>
  </si>
  <si>
    <t>67</t>
  </si>
  <si>
    <t>460581111</t>
  </si>
  <si>
    <t>Položení drnu včetně zalití vodou na rovině</t>
  </si>
  <si>
    <t>831340440</t>
  </si>
  <si>
    <t>68</t>
  </si>
  <si>
    <t>00572100</t>
  </si>
  <si>
    <t>osivo jetelotráva intenzivní víceletá</t>
  </si>
  <si>
    <t>860944977</t>
  </si>
  <si>
    <t>69</t>
  </si>
  <si>
    <t>460631125</t>
  </si>
  <si>
    <t>Neřízený zemní protlak při elektromontážích v hornině tř. těžitelnosti I a II skupiny 3 a 4 vnějšího průměru přes 90 do 110 mm</t>
  </si>
  <si>
    <t>583232163</t>
  </si>
  <si>
    <t>70</t>
  </si>
  <si>
    <t>55283916</t>
  </si>
  <si>
    <t>trubka ocelová bezešvá hladká jakost 11 353 108x5,0mm</t>
  </si>
  <si>
    <t>-998778016</t>
  </si>
  <si>
    <t>71</t>
  </si>
  <si>
    <t>460632114</t>
  </si>
  <si>
    <t>Startovací jáma pro protlak výkop včetně zásypu ručně v hornině tř. těžitelnosti II skupiny 4</t>
  </si>
  <si>
    <t>-1169589836</t>
  </si>
  <si>
    <t>72</t>
  </si>
  <si>
    <t>460632214</t>
  </si>
  <si>
    <t>Koncová jáma pro protlak výkop včetně zásypu ručně v hornině tř. těžitelnosti II skupiny 4</t>
  </si>
  <si>
    <t>-23031524</t>
  </si>
  <si>
    <t>78</t>
  </si>
  <si>
    <t>460641111</t>
  </si>
  <si>
    <t>Základové konstrukce při elektromontážích z monolitického betonu tř. C 8/10 obetonování chrániček v komunikaci.</t>
  </si>
  <si>
    <t>-1791310329</t>
  </si>
  <si>
    <t>54</t>
  </si>
  <si>
    <t>460641126</t>
  </si>
  <si>
    <t>Základové konstrukce při elektromontážích ze ŽB tř. C 30/37 bez zvláštních nároků na prostředí</t>
  </si>
  <si>
    <t>-233510795</t>
  </si>
  <si>
    <t>73</t>
  </si>
  <si>
    <t>460661512</t>
  </si>
  <si>
    <t>Kabelové lože z písku pro kabely nn kryté plastovou fólií š lože přes 25 do 50 cm</t>
  </si>
  <si>
    <t>27419657</t>
  </si>
  <si>
    <t>74</t>
  </si>
  <si>
    <t>460791113</t>
  </si>
  <si>
    <t>Montáž trubek ochranných plastových uložených volně do rýhy tuhých D přes 50 do 90 mm</t>
  </si>
  <si>
    <t>-386837692</t>
  </si>
  <si>
    <t>75</t>
  </si>
  <si>
    <t>34571362</t>
  </si>
  <si>
    <t>trubka elektroinstalační HDPE tuhá dvouplášťová korugovaná D 52/63mm</t>
  </si>
  <si>
    <t>-1655875454</t>
  </si>
  <si>
    <t>76</t>
  </si>
  <si>
    <t>460791214</t>
  </si>
  <si>
    <t>Montáž trubek ochranných plastových uložených volně do rýhy ohebných přes 90 do 110 mm</t>
  </si>
  <si>
    <t>-2043682192</t>
  </si>
  <si>
    <t>77</t>
  </si>
  <si>
    <t>34571355</t>
  </si>
  <si>
    <t>trubka elektroinstalační ohebná dvouplášťová korugovaná (chránička) D 94/110mm, HDPE+LDPE</t>
  </si>
  <si>
    <t>724135074</t>
  </si>
  <si>
    <t>83</t>
  </si>
  <si>
    <t>460921111</t>
  </si>
  <si>
    <t>Vyspravení krytu komunikací bezesparých po překopech při elektromontážích kamenivem těženým tl 3 cm</t>
  </si>
  <si>
    <t>-288160881</t>
  </si>
  <si>
    <t>84</t>
  </si>
  <si>
    <t>460921122</t>
  </si>
  <si>
    <t>Vyspravení krytu komunikací po překopech při elektromontážích asfaltovým betonem tl 6 cm</t>
  </si>
  <si>
    <t>-701145450</t>
  </si>
  <si>
    <t>80</t>
  </si>
  <si>
    <t>468011143</t>
  </si>
  <si>
    <t>Odstranění podkladu nebo krytu komunikace při elektromontážích ze živice tl přes 10 do 15 cm</t>
  </si>
  <si>
    <t>896542362</t>
  </si>
  <si>
    <t>79</t>
  </si>
  <si>
    <t>468041123</t>
  </si>
  <si>
    <t>Řezání živičného podkladu nebo krytu při elektromontážích hl přes 10 do 15 cm</t>
  </si>
  <si>
    <t>-594185745</t>
  </si>
  <si>
    <t>86</t>
  </si>
  <si>
    <t>469972111</t>
  </si>
  <si>
    <t>Odvoz suti a vybouraných hmot při elektromontážích do 1 km</t>
  </si>
  <si>
    <t>1809628165</t>
  </si>
  <si>
    <t>87</t>
  </si>
  <si>
    <t>469972121</t>
  </si>
  <si>
    <t>Příplatek k odvozu suti a vybouraných hmot při elektromontážích za každý další 1 km</t>
  </si>
  <si>
    <t>1209255033</t>
  </si>
  <si>
    <t>88</t>
  </si>
  <si>
    <t>469973125</t>
  </si>
  <si>
    <t>Poplatek za uložení stavebního odpadu na recyklační skládce (skládkovné) asfaltového bez obsahu dehtu zatříděného do Katalogu odpadů pod kódem 17 03 02</t>
  </si>
  <si>
    <t>-1559188791</t>
  </si>
  <si>
    <t>81</t>
  </si>
  <si>
    <t>469981111</t>
  </si>
  <si>
    <t>Přesun hmot pro pomocné stavební práce při elektromotážích</t>
  </si>
  <si>
    <t>-674722705</t>
  </si>
  <si>
    <t>82</t>
  </si>
  <si>
    <t>469981211</t>
  </si>
  <si>
    <t>Příplatek k přesunu hmot pro pomocné stavební práce při elektromotážích ZKD 1000 m</t>
  </si>
  <si>
    <t>1392344581</t>
  </si>
  <si>
    <t>89</t>
  </si>
  <si>
    <t>ZP001</t>
  </si>
  <si>
    <t>Montáž pouzdra stožáru VO</t>
  </si>
  <si>
    <t>-799010669</t>
  </si>
  <si>
    <t>90</t>
  </si>
  <si>
    <t>ZPmt01</t>
  </si>
  <si>
    <t xml:space="preserve">Pouzdro stožárové VO 250-315 </t>
  </si>
  <si>
    <t>1213900210</t>
  </si>
  <si>
    <t>91</t>
  </si>
  <si>
    <t>ZP002</t>
  </si>
  <si>
    <t>Vypěnění konců chrániček PE</t>
  </si>
  <si>
    <t>-600386130</t>
  </si>
  <si>
    <t>92</t>
  </si>
  <si>
    <t>ZPmt02</t>
  </si>
  <si>
    <t xml:space="preserve">Pěna těsnící mrazuvzdorná </t>
  </si>
  <si>
    <t>-2009829845</t>
  </si>
  <si>
    <t>93</t>
  </si>
  <si>
    <t>ZP003</t>
  </si>
  <si>
    <t>Montáž ochranné manžety MOP 133-159</t>
  </si>
  <si>
    <t>-810863892</t>
  </si>
  <si>
    <t>94</t>
  </si>
  <si>
    <t>ZPmt03</t>
  </si>
  <si>
    <t>Manžeta ochranná plastová MOP 133</t>
  </si>
  <si>
    <t>-685450685</t>
  </si>
  <si>
    <t>95</t>
  </si>
  <si>
    <t>ZP004</t>
  </si>
  <si>
    <t>Montáž dělené chráničky základu stožáru VO</t>
  </si>
  <si>
    <t>987346443</t>
  </si>
  <si>
    <t>96</t>
  </si>
  <si>
    <t>ZPmt04</t>
  </si>
  <si>
    <t>Chránička dělení Kopos 06110/P/2 pr. 110 mm</t>
  </si>
  <si>
    <t>855550916</t>
  </si>
  <si>
    <t>97</t>
  </si>
  <si>
    <t>ZP005</t>
  </si>
  <si>
    <t>Úprava betonových hlav základů stožárů VO</t>
  </si>
  <si>
    <t>-769644238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</si>
</sst>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8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14" fillId="0" borderId="0" xfId="0" applyFont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0" fillId="4" borderId="0" xfId="0" applyFont="1" applyFill="1" applyAlignment="1" applyProtection="1">
      <alignment horizontal="center" vertical="center"/>
    </xf>
    <xf numFmtId="0" fontId="21" fillId="0" borderId="16" xfId="0" applyFont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 applyProtection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4" fontId="22" fillId="4" borderId="0" xfId="0" applyNumberFormat="1" applyFont="1" applyFill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0" fillId="4" borderId="0" xfId="0" applyFont="1" applyFill="1" applyAlignment="1" applyProtection="1">
      <alignment horizontal="left" vertical="center"/>
    </xf>
    <xf numFmtId="0" fontId="20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29" fillId="0" borderId="0" xfId="0" applyNumberFormat="1" applyFont="1" applyAlignment="1" applyProtection="1">
      <alignment vertical="center"/>
    </xf>
    <xf numFmtId="0" fontId="21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0" fillId="4" borderId="16" xfId="0" applyFont="1" applyFill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3" xfId="0" applyFont="1" applyBorder="1" applyAlignment="1" applyProtection="1">
      <alignment horizontal="center" vertical="center"/>
    </xf>
    <xf numFmtId="49" fontId="20" fillId="0" borderId="23" xfId="0" applyNumberFormat="1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center" vertical="center" wrapText="1"/>
    </xf>
    <xf numFmtId="167" fontId="20" fillId="0" borderId="23" xfId="0" applyNumberFormat="1" applyFont="1" applyBorder="1" applyAlignment="1" applyProtection="1">
      <alignment vertical="center"/>
    </xf>
    <xf numFmtId="4" fontId="20" fillId="2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5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0" fontId="32" fillId="0" borderId="23" xfId="0" applyFont="1" applyBorder="1" applyAlignment="1" applyProtection="1">
      <alignment horizontal="center" vertical="center"/>
    </xf>
    <xf numFmtId="49" fontId="32" fillId="0" borderId="23" xfId="0" applyNumberFormat="1" applyFont="1" applyBorder="1" applyAlignment="1" applyProtection="1">
      <alignment horizontal="left" vertical="center" wrapText="1"/>
    </xf>
    <xf numFmtId="0" fontId="32" fillId="0" borderId="23" xfId="0" applyFont="1" applyBorder="1" applyAlignment="1" applyProtection="1">
      <alignment horizontal="left" vertical="center" wrapText="1"/>
    </xf>
    <xf numFmtId="0" fontId="32" fillId="0" borderId="23" xfId="0" applyFont="1" applyBorder="1" applyAlignment="1" applyProtection="1">
      <alignment horizontal="center" vertical="center" wrapText="1"/>
    </xf>
    <xf numFmtId="167" fontId="32" fillId="0" borderId="23" xfId="0" applyNumberFormat="1" applyFont="1" applyBorder="1" applyAlignment="1" applyProtection="1">
      <alignment vertical="center"/>
    </xf>
    <xf numFmtId="4" fontId="32" fillId="2" borderId="23" xfId="0" applyNumberFormat="1" applyFont="1" applyFill="1" applyBorder="1" applyAlignment="1" applyProtection="1">
      <alignment vertical="center"/>
      <protection locked="0"/>
    </xf>
    <xf numFmtId="4" fontId="32" fillId="0" borderId="23" xfId="0" applyNumberFormat="1" applyFont="1" applyBorder="1" applyAlignment="1" applyProtection="1">
      <alignment vertical="center"/>
    </xf>
    <xf numFmtId="0" fontId="33" fillId="0" borderId="23" xfId="0" applyFont="1" applyBorder="1" applyAlignment="1" applyProtection="1">
      <alignment vertical="center"/>
    </xf>
    <xf numFmtId="0" fontId="33" fillId="0" borderId="3" xfId="0" applyFont="1" applyBorder="1" applyAlignment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21" fillId="2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1" fillId="0" borderId="20" xfId="0" applyNumberFormat="1" applyFont="1" applyBorder="1" applyAlignment="1" applyProtection="1">
      <alignment vertical="center"/>
    </xf>
    <xf numFmtId="166" fontId="21" fillId="0" borderId="21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4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left" vertical="center"/>
    </xf>
    <xf numFmtId="0" fontId="20" fillId="4" borderId="8" xfId="0" applyFont="1" applyFill="1" applyBorder="1" applyAlignment="1" applyProtection="1">
      <alignment horizontal="left" vertical="center"/>
    </xf>
    <xf numFmtId="0" fontId="20" fillId="4" borderId="6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right" vertical="center"/>
    </xf>
    <xf numFmtId="0" fontId="25" fillId="0" borderId="0" xfId="0" applyFont="1" applyAlignment="1" applyProtection="1">
      <alignment horizontal="left" vertical="center" wrapText="1"/>
    </xf>
    <xf numFmtId="4" fontId="26" fillId="0" borderId="0" xfId="0" applyNumberFormat="1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4" fontId="22" fillId="4" borderId="0" xfId="0" applyNumberFormat="1" applyFont="1" applyFill="1" applyAlignment="1" applyProtection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2" fillId="0" borderId="0" xfId="0" applyNumberFormat="1" applyFont="1" applyAlignment="1" applyProtection="1">
      <alignment vertical="center"/>
    </xf>
    <xf numFmtId="4" fontId="15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4" fontId="16" fillId="0" borderId="0" xfId="0" applyNumberFormat="1" applyFont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4"/>
  <sheetViews>
    <sheetView showGridLines="0" workbookViewId="0">
      <selection activeCell="AA16" sqref="AA16"/>
    </sheetView>
  </sheetViews>
  <sheetFormatPr defaultRowHeight="14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pans="1:74" s="1" customFormat="1" ht="36.950000000000003" customHeight="1"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s="1" customFormat="1" ht="24.95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pans="1:74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61" t="s">
        <v>14</v>
      </c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  <c r="AH5" s="262"/>
      <c r="AI5" s="262"/>
      <c r="AJ5" s="262"/>
      <c r="AK5" s="19"/>
      <c r="AL5" s="19"/>
      <c r="AM5" s="19"/>
      <c r="AN5" s="19"/>
      <c r="AO5" s="19"/>
      <c r="AP5" s="19"/>
      <c r="AQ5" s="19"/>
      <c r="AR5" s="17"/>
      <c r="BE5" s="258" t="s">
        <v>15</v>
      </c>
      <c r="BS5" s="14" t="s">
        <v>6</v>
      </c>
    </row>
    <row r="6" spans="1:74" s="1" customFormat="1" ht="36.950000000000003" customHeight="1">
      <c r="B6" s="18"/>
      <c r="C6" s="19"/>
      <c r="D6" s="25" t="s">
        <v>16</v>
      </c>
      <c r="E6" s="19"/>
      <c r="F6" s="19"/>
      <c r="G6" s="19"/>
      <c r="H6" s="19"/>
      <c r="I6" s="19"/>
      <c r="J6" s="19"/>
      <c r="K6" s="263" t="s">
        <v>17</v>
      </c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262"/>
      <c r="AJ6" s="262"/>
      <c r="AK6" s="19"/>
      <c r="AL6" s="19"/>
      <c r="AM6" s="19"/>
      <c r="AN6" s="19"/>
      <c r="AO6" s="19"/>
      <c r="AP6" s="19"/>
      <c r="AQ6" s="19"/>
      <c r="AR6" s="17"/>
      <c r="BE6" s="259"/>
      <c r="BS6" s="14" t="s">
        <v>6</v>
      </c>
    </row>
    <row r="7" spans="1:74" s="1" customFormat="1" ht="12" customHeight="1">
      <c r="B7" s="18"/>
      <c r="C7" s="19"/>
      <c r="D7" s="26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6" t="s">
        <v>19</v>
      </c>
      <c r="AL7" s="19"/>
      <c r="AM7" s="19"/>
      <c r="AN7" s="24" t="s">
        <v>1</v>
      </c>
      <c r="AO7" s="19"/>
      <c r="AP7" s="19"/>
      <c r="AQ7" s="19"/>
      <c r="AR7" s="17"/>
      <c r="BE7" s="259"/>
      <c r="BS7" s="14" t="s">
        <v>6</v>
      </c>
    </row>
    <row r="8" spans="1:74" s="1" customFormat="1" ht="12" customHeight="1">
      <c r="B8" s="18"/>
      <c r="C8" s="19"/>
      <c r="D8" s="26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6" t="s">
        <v>22</v>
      </c>
      <c r="AL8" s="19"/>
      <c r="AM8" s="19"/>
      <c r="AN8" s="27" t="s">
        <v>23</v>
      </c>
      <c r="AO8" s="19"/>
      <c r="AP8" s="19"/>
      <c r="AQ8" s="19"/>
      <c r="AR8" s="17"/>
      <c r="BE8" s="259"/>
      <c r="BS8" s="14" t="s">
        <v>6</v>
      </c>
    </row>
    <row r="9" spans="1:74" s="1" customFormat="1" ht="14.45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59"/>
      <c r="BS9" s="14" t="s">
        <v>6</v>
      </c>
    </row>
    <row r="10" spans="1:74" s="1" customFormat="1" ht="12" customHeight="1">
      <c r="B10" s="18"/>
      <c r="C10" s="19"/>
      <c r="D10" s="26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6" t="s">
        <v>25</v>
      </c>
      <c r="AL10" s="19"/>
      <c r="AM10" s="19"/>
      <c r="AN10" s="24" t="s">
        <v>26</v>
      </c>
      <c r="AO10" s="19"/>
      <c r="AP10" s="19"/>
      <c r="AQ10" s="19"/>
      <c r="AR10" s="17"/>
      <c r="BE10" s="259"/>
      <c r="BS10" s="14" t="s">
        <v>6</v>
      </c>
    </row>
    <row r="11" spans="1:74" s="1" customFormat="1" ht="18.399999999999999" customHeight="1">
      <c r="B11" s="18"/>
      <c r="C11" s="19"/>
      <c r="D11" s="19"/>
      <c r="E11" s="24" t="s">
        <v>27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6" t="s">
        <v>28</v>
      </c>
      <c r="AL11" s="19"/>
      <c r="AM11" s="19"/>
      <c r="AN11" s="24" t="s">
        <v>1</v>
      </c>
      <c r="AO11" s="19"/>
      <c r="AP11" s="19"/>
      <c r="AQ11" s="19"/>
      <c r="AR11" s="17"/>
      <c r="BE11" s="259"/>
      <c r="BS11" s="14" t="s">
        <v>6</v>
      </c>
    </row>
    <row r="12" spans="1:74" s="1" customFormat="1" ht="6.95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59"/>
      <c r="BS12" s="14" t="s">
        <v>6</v>
      </c>
    </row>
    <row r="13" spans="1:74" s="1" customFormat="1" ht="12" customHeight="1">
      <c r="B13" s="18"/>
      <c r="C13" s="19"/>
      <c r="D13" s="26" t="s">
        <v>29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6" t="s">
        <v>25</v>
      </c>
      <c r="AL13" s="19"/>
      <c r="AM13" s="19"/>
      <c r="AN13" s="28" t="s">
        <v>30</v>
      </c>
      <c r="AO13" s="19"/>
      <c r="AP13" s="19"/>
      <c r="AQ13" s="19"/>
      <c r="AR13" s="17"/>
      <c r="BE13" s="259"/>
      <c r="BS13" s="14" t="s">
        <v>6</v>
      </c>
    </row>
    <row r="14" spans="1:74" ht="12.75">
      <c r="B14" s="18"/>
      <c r="C14" s="19"/>
      <c r="D14" s="19"/>
      <c r="E14" s="264" t="s">
        <v>30</v>
      </c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265"/>
      <c r="AI14" s="265"/>
      <c r="AJ14" s="265"/>
      <c r="AK14" s="26" t="s">
        <v>28</v>
      </c>
      <c r="AL14" s="19"/>
      <c r="AM14" s="19"/>
      <c r="AN14" s="28" t="s">
        <v>30</v>
      </c>
      <c r="AO14" s="19"/>
      <c r="AP14" s="19"/>
      <c r="AQ14" s="19"/>
      <c r="AR14" s="17"/>
      <c r="BE14" s="259"/>
      <c r="BS14" s="14" t="s">
        <v>6</v>
      </c>
    </row>
    <row r="15" spans="1:74" s="1" customFormat="1" ht="6.95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59"/>
      <c r="BS15" s="14" t="s">
        <v>4</v>
      </c>
    </row>
    <row r="16" spans="1:74" s="1" customFormat="1" ht="12" customHeight="1">
      <c r="B16" s="18"/>
      <c r="C16" s="19"/>
      <c r="D16" s="26" t="s">
        <v>31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6" t="s">
        <v>25</v>
      </c>
      <c r="AL16" s="19"/>
      <c r="AM16" s="19"/>
      <c r="AN16" s="24" t="s">
        <v>32</v>
      </c>
      <c r="AO16" s="19"/>
      <c r="AP16" s="19"/>
      <c r="AQ16" s="19"/>
      <c r="AR16" s="17"/>
      <c r="BE16" s="259"/>
      <c r="BS16" s="14" t="s">
        <v>4</v>
      </c>
    </row>
    <row r="17" spans="1:71" s="1" customFormat="1" ht="18.399999999999999" customHeight="1">
      <c r="B17" s="18"/>
      <c r="C17" s="19"/>
      <c r="D17" s="19"/>
      <c r="E17" s="24" t="s">
        <v>33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6" t="s">
        <v>28</v>
      </c>
      <c r="AL17" s="19"/>
      <c r="AM17" s="19"/>
      <c r="AN17" s="24" t="s">
        <v>1</v>
      </c>
      <c r="AO17" s="19"/>
      <c r="AP17" s="19"/>
      <c r="AQ17" s="19"/>
      <c r="AR17" s="17"/>
      <c r="BE17" s="259"/>
      <c r="BS17" s="14" t="s">
        <v>34</v>
      </c>
    </row>
    <row r="18" spans="1:71" s="1" customFormat="1" ht="6.95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59"/>
      <c r="BS18" s="14" t="s">
        <v>6</v>
      </c>
    </row>
    <row r="19" spans="1:71" s="1" customFormat="1" ht="12" customHeight="1">
      <c r="B19" s="18"/>
      <c r="C19" s="19"/>
      <c r="D19" s="26" t="s">
        <v>35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6" t="s">
        <v>25</v>
      </c>
      <c r="AL19" s="19"/>
      <c r="AM19" s="19"/>
      <c r="AN19" s="24" t="s">
        <v>32</v>
      </c>
      <c r="AO19" s="19"/>
      <c r="AP19" s="19"/>
      <c r="AQ19" s="19"/>
      <c r="AR19" s="17"/>
      <c r="BE19" s="259"/>
      <c r="BS19" s="14" t="s">
        <v>6</v>
      </c>
    </row>
    <row r="20" spans="1:71" s="1" customFormat="1" ht="18.399999999999999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6" t="s">
        <v>28</v>
      </c>
      <c r="AL20" s="19"/>
      <c r="AM20" s="19"/>
      <c r="AN20" s="24" t="s">
        <v>1</v>
      </c>
      <c r="AO20" s="19"/>
      <c r="AP20" s="19"/>
      <c r="AQ20" s="19"/>
      <c r="AR20" s="17"/>
      <c r="BE20" s="259"/>
      <c r="BS20" s="14" t="s">
        <v>34</v>
      </c>
    </row>
    <row r="21" spans="1:71" s="1" customFormat="1" ht="6.95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59"/>
    </row>
    <row r="22" spans="1:71" s="1" customFormat="1" ht="12" customHeight="1">
      <c r="B22" s="18"/>
      <c r="C22" s="19"/>
      <c r="D22" s="26" t="s">
        <v>36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59"/>
    </row>
    <row r="23" spans="1:71" s="1" customFormat="1" ht="16.5" customHeight="1">
      <c r="B23" s="18"/>
      <c r="C23" s="19"/>
      <c r="D23" s="19"/>
      <c r="E23" s="266" t="s">
        <v>1</v>
      </c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19"/>
      <c r="AP23" s="19"/>
      <c r="AQ23" s="19"/>
      <c r="AR23" s="17"/>
      <c r="BE23" s="259"/>
    </row>
    <row r="24" spans="1:71" s="1" customFormat="1" ht="6.95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59"/>
    </row>
    <row r="25" spans="1:71" s="1" customFormat="1" ht="6.95" customHeight="1">
      <c r="B25" s="18"/>
      <c r="C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19"/>
      <c r="AQ25" s="19"/>
      <c r="AR25" s="17"/>
      <c r="BE25" s="259"/>
    </row>
    <row r="26" spans="1:71" s="1" customFormat="1" ht="14.45" customHeight="1">
      <c r="B26" s="18"/>
      <c r="C26" s="19"/>
      <c r="D26" s="31" t="s">
        <v>37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267">
        <f>ROUND(AG94,2)</f>
        <v>0</v>
      </c>
      <c r="AL26" s="262"/>
      <c r="AM26" s="262"/>
      <c r="AN26" s="262"/>
      <c r="AO26" s="262"/>
      <c r="AP26" s="19"/>
      <c r="AQ26" s="19"/>
      <c r="AR26" s="17"/>
      <c r="BE26" s="259"/>
    </row>
    <row r="27" spans="1:71" s="1" customFormat="1" ht="14.45" customHeight="1">
      <c r="B27" s="18"/>
      <c r="C27" s="19"/>
      <c r="D27" s="31" t="s">
        <v>38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67">
        <f>ROUND(AG97, 2)</f>
        <v>0</v>
      </c>
      <c r="AL27" s="267"/>
      <c r="AM27" s="267"/>
      <c r="AN27" s="267"/>
      <c r="AO27" s="267"/>
      <c r="AP27" s="19"/>
      <c r="AQ27" s="19"/>
      <c r="AR27" s="17"/>
      <c r="BE27" s="259"/>
    </row>
    <row r="28" spans="1:71" s="2" customFormat="1" ht="6.95" customHeight="1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5"/>
      <c r="BE28" s="259"/>
    </row>
    <row r="29" spans="1:71" s="2" customFormat="1" ht="25.9" customHeight="1">
      <c r="A29" s="32"/>
      <c r="B29" s="33"/>
      <c r="C29" s="34"/>
      <c r="D29" s="36" t="s">
        <v>39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268">
        <f>ROUND(AK26 + AK27, 2)</f>
        <v>0</v>
      </c>
      <c r="AL29" s="269"/>
      <c r="AM29" s="269"/>
      <c r="AN29" s="269"/>
      <c r="AO29" s="269"/>
      <c r="AP29" s="34"/>
      <c r="AQ29" s="34"/>
      <c r="AR29" s="35"/>
      <c r="BE29" s="259"/>
    </row>
    <row r="30" spans="1:71" s="2" customFormat="1" ht="6.95" customHeight="1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5"/>
      <c r="BE30" s="259"/>
    </row>
    <row r="31" spans="1:71" s="2" customFormat="1" ht="12.75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270" t="s">
        <v>40</v>
      </c>
      <c r="M31" s="270"/>
      <c r="N31" s="270"/>
      <c r="O31" s="270"/>
      <c r="P31" s="270"/>
      <c r="Q31" s="34"/>
      <c r="R31" s="34"/>
      <c r="S31" s="34"/>
      <c r="T31" s="34"/>
      <c r="U31" s="34"/>
      <c r="V31" s="34"/>
      <c r="W31" s="270" t="s">
        <v>41</v>
      </c>
      <c r="X31" s="270"/>
      <c r="Y31" s="270"/>
      <c r="Z31" s="270"/>
      <c r="AA31" s="270"/>
      <c r="AB31" s="270"/>
      <c r="AC31" s="270"/>
      <c r="AD31" s="270"/>
      <c r="AE31" s="270"/>
      <c r="AF31" s="34"/>
      <c r="AG31" s="34"/>
      <c r="AH31" s="34"/>
      <c r="AI31" s="34"/>
      <c r="AJ31" s="34"/>
      <c r="AK31" s="270" t="s">
        <v>42</v>
      </c>
      <c r="AL31" s="270"/>
      <c r="AM31" s="270"/>
      <c r="AN31" s="270"/>
      <c r="AO31" s="270"/>
      <c r="AP31" s="34"/>
      <c r="AQ31" s="34"/>
      <c r="AR31" s="35"/>
      <c r="BE31" s="259"/>
    </row>
    <row r="32" spans="1:71" s="3" customFormat="1" ht="14.45" customHeight="1">
      <c r="B32" s="38"/>
      <c r="C32" s="39"/>
      <c r="D32" s="26" t="s">
        <v>43</v>
      </c>
      <c r="E32" s="39"/>
      <c r="F32" s="26" t="s">
        <v>44</v>
      </c>
      <c r="G32" s="39"/>
      <c r="H32" s="39"/>
      <c r="I32" s="39"/>
      <c r="J32" s="39"/>
      <c r="K32" s="39"/>
      <c r="L32" s="271">
        <v>0.21</v>
      </c>
      <c r="M32" s="272"/>
      <c r="N32" s="272"/>
      <c r="O32" s="272"/>
      <c r="P32" s="272"/>
      <c r="Q32" s="39"/>
      <c r="R32" s="39"/>
      <c r="S32" s="39"/>
      <c r="T32" s="39"/>
      <c r="U32" s="39"/>
      <c r="V32" s="39"/>
      <c r="W32" s="273">
        <f>ROUND(AZ94 + SUM(CD97:CD101), 2)</f>
        <v>0</v>
      </c>
      <c r="X32" s="272"/>
      <c r="Y32" s="272"/>
      <c r="Z32" s="272"/>
      <c r="AA32" s="272"/>
      <c r="AB32" s="272"/>
      <c r="AC32" s="272"/>
      <c r="AD32" s="272"/>
      <c r="AE32" s="272"/>
      <c r="AF32" s="39"/>
      <c r="AG32" s="39"/>
      <c r="AH32" s="39"/>
      <c r="AI32" s="39"/>
      <c r="AJ32" s="39"/>
      <c r="AK32" s="273">
        <f>ROUND(AV94 + SUM(BY97:BY101), 2)</f>
        <v>0</v>
      </c>
      <c r="AL32" s="272"/>
      <c r="AM32" s="272"/>
      <c r="AN32" s="272"/>
      <c r="AO32" s="272"/>
      <c r="AP32" s="39"/>
      <c r="AQ32" s="39"/>
      <c r="AR32" s="40"/>
      <c r="BE32" s="260"/>
    </row>
    <row r="33" spans="1:57" s="3" customFormat="1" ht="14.45" customHeight="1">
      <c r="B33" s="38"/>
      <c r="C33" s="39"/>
      <c r="D33" s="39"/>
      <c r="E33" s="39"/>
      <c r="F33" s="26" t="s">
        <v>45</v>
      </c>
      <c r="G33" s="39"/>
      <c r="H33" s="39"/>
      <c r="I33" s="39"/>
      <c r="J33" s="39"/>
      <c r="K33" s="39"/>
      <c r="L33" s="271">
        <v>0.15</v>
      </c>
      <c r="M33" s="272"/>
      <c r="N33" s="272"/>
      <c r="O33" s="272"/>
      <c r="P33" s="272"/>
      <c r="Q33" s="39"/>
      <c r="R33" s="39"/>
      <c r="S33" s="39"/>
      <c r="T33" s="39"/>
      <c r="U33" s="39"/>
      <c r="V33" s="39"/>
      <c r="W33" s="273">
        <f>ROUND(BA94 + SUM(CE97:CE101), 2)</f>
        <v>0</v>
      </c>
      <c r="X33" s="272"/>
      <c r="Y33" s="272"/>
      <c r="Z33" s="272"/>
      <c r="AA33" s="272"/>
      <c r="AB33" s="272"/>
      <c r="AC33" s="272"/>
      <c r="AD33" s="272"/>
      <c r="AE33" s="272"/>
      <c r="AF33" s="39"/>
      <c r="AG33" s="39"/>
      <c r="AH33" s="39"/>
      <c r="AI33" s="39"/>
      <c r="AJ33" s="39"/>
      <c r="AK33" s="273">
        <f>ROUND(AW94 + SUM(BZ97:BZ101), 2)</f>
        <v>0</v>
      </c>
      <c r="AL33" s="272"/>
      <c r="AM33" s="272"/>
      <c r="AN33" s="272"/>
      <c r="AO33" s="272"/>
      <c r="AP33" s="39"/>
      <c r="AQ33" s="39"/>
      <c r="AR33" s="40"/>
      <c r="BE33" s="260"/>
    </row>
    <row r="34" spans="1:57" s="3" customFormat="1" ht="14.45" hidden="1" customHeight="1">
      <c r="B34" s="38"/>
      <c r="C34" s="39"/>
      <c r="D34" s="39"/>
      <c r="E34" s="39"/>
      <c r="F34" s="26" t="s">
        <v>46</v>
      </c>
      <c r="G34" s="39"/>
      <c r="H34" s="39"/>
      <c r="I34" s="39"/>
      <c r="J34" s="39"/>
      <c r="K34" s="39"/>
      <c r="L34" s="271">
        <v>0.21</v>
      </c>
      <c r="M34" s="272"/>
      <c r="N34" s="272"/>
      <c r="O34" s="272"/>
      <c r="P34" s="272"/>
      <c r="Q34" s="39"/>
      <c r="R34" s="39"/>
      <c r="S34" s="39"/>
      <c r="T34" s="39"/>
      <c r="U34" s="39"/>
      <c r="V34" s="39"/>
      <c r="W34" s="273">
        <f>ROUND(BB94 + SUM(CF97:CF101), 2)</f>
        <v>0</v>
      </c>
      <c r="X34" s="272"/>
      <c r="Y34" s="272"/>
      <c r="Z34" s="272"/>
      <c r="AA34" s="272"/>
      <c r="AB34" s="272"/>
      <c r="AC34" s="272"/>
      <c r="AD34" s="272"/>
      <c r="AE34" s="272"/>
      <c r="AF34" s="39"/>
      <c r="AG34" s="39"/>
      <c r="AH34" s="39"/>
      <c r="AI34" s="39"/>
      <c r="AJ34" s="39"/>
      <c r="AK34" s="273">
        <v>0</v>
      </c>
      <c r="AL34" s="272"/>
      <c r="AM34" s="272"/>
      <c r="AN34" s="272"/>
      <c r="AO34" s="272"/>
      <c r="AP34" s="39"/>
      <c r="AQ34" s="39"/>
      <c r="AR34" s="40"/>
      <c r="BE34" s="260"/>
    </row>
    <row r="35" spans="1:57" s="3" customFormat="1" ht="14.45" hidden="1" customHeight="1">
      <c r="B35" s="38"/>
      <c r="C35" s="39"/>
      <c r="D35" s="39"/>
      <c r="E35" s="39"/>
      <c r="F35" s="26" t="s">
        <v>47</v>
      </c>
      <c r="G35" s="39"/>
      <c r="H35" s="39"/>
      <c r="I35" s="39"/>
      <c r="J35" s="39"/>
      <c r="K35" s="39"/>
      <c r="L35" s="271">
        <v>0.15</v>
      </c>
      <c r="M35" s="272"/>
      <c r="N35" s="272"/>
      <c r="O35" s="272"/>
      <c r="P35" s="272"/>
      <c r="Q35" s="39"/>
      <c r="R35" s="39"/>
      <c r="S35" s="39"/>
      <c r="T35" s="39"/>
      <c r="U35" s="39"/>
      <c r="V35" s="39"/>
      <c r="W35" s="273">
        <f>ROUND(BC94 + SUM(CG97:CG101), 2)</f>
        <v>0</v>
      </c>
      <c r="X35" s="272"/>
      <c r="Y35" s="272"/>
      <c r="Z35" s="272"/>
      <c r="AA35" s="272"/>
      <c r="AB35" s="272"/>
      <c r="AC35" s="272"/>
      <c r="AD35" s="272"/>
      <c r="AE35" s="272"/>
      <c r="AF35" s="39"/>
      <c r="AG35" s="39"/>
      <c r="AH35" s="39"/>
      <c r="AI35" s="39"/>
      <c r="AJ35" s="39"/>
      <c r="AK35" s="273">
        <v>0</v>
      </c>
      <c r="AL35" s="272"/>
      <c r="AM35" s="272"/>
      <c r="AN35" s="272"/>
      <c r="AO35" s="272"/>
      <c r="AP35" s="39"/>
      <c r="AQ35" s="39"/>
      <c r="AR35" s="40"/>
    </row>
    <row r="36" spans="1:57" s="3" customFormat="1" ht="14.45" hidden="1" customHeight="1">
      <c r="B36" s="38"/>
      <c r="C36" s="39"/>
      <c r="D36" s="39"/>
      <c r="E36" s="39"/>
      <c r="F36" s="26" t="s">
        <v>48</v>
      </c>
      <c r="G36" s="39"/>
      <c r="H36" s="39"/>
      <c r="I36" s="39"/>
      <c r="J36" s="39"/>
      <c r="K36" s="39"/>
      <c r="L36" s="271">
        <v>0</v>
      </c>
      <c r="M36" s="272"/>
      <c r="N36" s="272"/>
      <c r="O36" s="272"/>
      <c r="P36" s="272"/>
      <c r="Q36" s="39"/>
      <c r="R36" s="39"/>
      <c r="S36" s="39"/>
      <c r="T36" s="39"/>
      <c r="U36" s="39"/>
      <c r="V36" s="39"/>
      <c r="W36" s="273">
        <f>ROUND(BD94 + SUM(CH97:CH101), 2)</f>
        <v>0</v>
      </c>
      <c r="X36" s="272"/>
      <c r="Y36" s="272"/>
      <c r="Z36" s="272"/>
      <c r="AA36" s="272"/>
      <c r="AB36" s="272"/>
      <c r="AC36" s="272"/>
      <c r="AD36" s="272"/>
      <c r="AE36" s="272"/>
      <c r="AF36" s="39"/>
      <c r="AG36" s="39"/>
      <c r="AH36" s="39"/>
      <c r="AI36" s="39"/>
      <c r="AJ36" s="39"/>
      <c r="AK36" s="273">
        <v>0</v>
      </c>
      <c r="AL36" s="272"/>
      <c r="AM36" s="272"/>
      <c r="AN36" s="272"/>
      <c r="AO36" s="272"/>
      <c r="AP36" s="39"/>
      <c r="AQ36" s="39"/>
      <c r="AR36" s="40"/>
    </row>
    <row r="37" spans="1:57" s="2" customFormat="1" ht="6.95" customHeight="1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5"/>
      <c r="BE37" s="32"/>
    </row>
    <row r="38" spans="1:57" s="2" customFormat="1" ht="25.9" customHeight="1">
      <c r="A38" s="32"/>
      <c r="B38" s="33"/>
      <c r="C38" s="41"/>
      <c r="D38" s="42" t="s">
        <v>49</v>
      </c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 t="s">
        <v>50</v>
      </c>
      <c r="U38" s="43"/>
      <c r="V38" s="43"/>
      <c r="W38" s="43"/>
      <c r="X38" s="274" t="s">
        <v>51</v>
      </c>
      <c r="Y38" s="275"/>
      <c r="Z38" s="275"/>
      <c r="AA38" s="275"/>
      <c r="AB38" s="275"/>
      <c r="AC38" s="43"/>
      <c r="AD38" s="43"/>
      <c r="AE38" s="43"/>
      <c r="AF38" s="43"/>
      <c r="AG38" s="43"/>
      <c r="AH38" s="43"/>
      <c r="AI38" s="43"/>
      <c r="AJ38" s="43"/>
      <c r="AK38" s="276">
        <f>SUM(AK29:AK36)</f>
        <v>0</v>
      </c>
      <c r="AL38" s="275"/>
      <c r="AM38" s="275"/>
      <c r="AN38" s="275"/>
      <c r="AO38" s="277"/>
      <c r="AP38" s="41"/>
      <c r="AQ38" s="41"/>
      <c r="AR38" s="35"/>
      <c r="BE38" s="32"/>
    </row>
    <row r="39" spans="1:57" s="2" customFormat="1" ht="6.95" customHeight="1">
      <c r="A39" s="32"/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5"/>
      <c r="BE39" s="32"/>
    </row>
    <row r="40" spans="1:57" s="2" customFormat="1" ht="14.45" customHeight="1">
      <c r="A40" s="32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5"/>
      <c r="BE40" s="32"/>
    </row>
    <row r="41" spans="1:57" s="1" customFormat="1" ht="14.45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pans="1:57" s="1" customFormat="1" ht="14.45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pans="1:57" s="1" customFormat="1" ht="14.45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pans="1:57" s="1" customFormat="1" ht="14.45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pans="1:57" s="1" customFormat="1" ht="14.45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pans="1:57" s="1" customFormat="1" ht="14.45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pans="1:57" s="1" customFormat="1" ht="14.45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pans="1:57" s="1" customFormat="1" ht="14.45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pans="1:57" s="2" customFormat="1" ht="14.45" customHeight="1">
      <c r="B49" s="45"/>
      <c r="C49" s="46"/>
      <c r="D49" s="47" t="s">
        <v>52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53</v>
      </c>
      <c r="AI49" s="48"/>
      <c r="AJ49" s="48"/>
      <c r="AK49" s="48"/>
      <c r="AL49" s="48"/>
      <c r="AM49" s="48"/>
      <c r="AN49" s="48"/>
      <c r="AO49" s="48"/>
      <c r="AP49" s="46"/>
      <c r="AQ49" s="46"/>
      <c r="AR49" s="49"/>
    </row>
    <row r="50" spans="1:57" ht="11.25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 spans="1:57" ht="11.25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 spans="1:57" ht="11.25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 spans="1:57" ht="11.25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 spans="1:57" ht="11.25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 spans="1:57" ht="11.2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 spans="1:57" ht="11.25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 spans="1:57" ht="11.25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 spans="1:57" ht="11.25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 spans="1:57" ht="11.25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pans="1:57" s="2" customFormat="1" ht="12.75">
      <c r="A60" s="32"/>
      <c r="B60" s="33"/>
      <c r="C60" s="34"/>
      <c r="D60" s="50" t="s">
        <v>54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0" t="s">
        <v>55</v>
      </c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50" t="s">
        <v>54</v>
      </c>
      <c r="AI60" s="37"/>
      <c r="AJ60" s="37"/>
      <c r="AK60" s="37"/>
      <c r="AL60" s="37"/>
      <c r="AM60" s="50" t="s">
        <v>55</v>
      </c>
      <c r="AN60" s="37"/>
      <c r="AO60" s="37"/>
      <c r="AP60" s="34"/>
      <c r="AQ60" s="34"/>
      <c r="AR60" s="35"/>
      <c r="BE60" s="32"/>
    </row>
    <row r="61" spans="1:57" ht="11.25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 spans="1:57" ht="11.25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 spans="1:57" ht="11.25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pans="1:57" s="2" customFormat="1" ht="12.75">
      <c r="A64" s="32"/>
      <c r="B64" s="33"/>
      <c r="C64" s="34"/>
      <c r="D64" s="47" t="s">
        <v>56</v>
      </c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7" t="s">
        <v>57</v>
      </c>
      <c r="AI64" s="51"/>
      <c r="AJ64" s="51"/>
      <c r="AK64" s="51"/>
      <c r="AL64" s="51"/>
      <c r="AM64" s="51"/>
      <c r="AN64" s="51"/>
      <c r="AO64" s="51"/>
      <c r="AP64" s="34"/>
      <c r="AQ64" s="34"/>
      <c r="AR64" s="35"/>
      <c r="BE64" s="32"/>
    </row>
    <row r="65" spans="1:57" ht="11.2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 spans="1:57" ht="11.25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 spans="1:57" ht="11.25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 spans="1:57" ht="11.25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 spans="1:57" ht="11.25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 spans="1:57" ht="11.25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 spans="1:57" ht="11.25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 spans="1:57" ht="11.25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 spans="1:57" ht="11.25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 spans="1:57" ht="11.25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pans="1:57" s="2" customFormat="1" ht="12.75">
      <c r="A75" s="32"/>
      <c r="B75" s="33"/>
      <c r="C75" s="34"/>
      <c r="D75" s="50" t="s">
        <v>54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50" t="s">
        <v>55</v>
      </c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50" t="s">
        <v>54</v>
      </c>
      <c r="AI75" s="37"/>
      <c r="AJ75" s="37"/>
      <c r="AK75" s="37"/>
      <c r="AL75" s="37"/>
      <c r="AM75" s="50" t="s">
        <v>55</v>
      </c>
      <c r="AN75" s="37"/>
      <c r="AO75" s="37"/>
      <c r="AP75" s="34"/>
      <c r="AQ75" s="34"/>
      <c r="AR75" s="35"/>
      <c r="BE75" s="32"/>
    </row>
    <row r="76" spans="1:57" s="2" customFormat="1" ht="11.25">
      <c r="A76" s="32"/>
      <c r="B76" s="33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5"/>
      <c r="BE76" s="32"/>
    </row>
    <row r="77" spans="1:57" s="2" customFormat="1" ht="6.95" customHeight="1">
      <c r="A77" s="32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35"/>
      <c r="BE77" s="32"/>
    </row>
    <row r="81" spans="1:91" s="2" customFormat="1" ht="6.95" customHeight="1">
      <c r="A81" s="32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35"/>
      <c r="BE81" s="32"/>
    </row>
    <row r="82" spans="1:91" s="2" customFormat="1" ht="24.95" customHeight="1">
      <c r="A82" s="32"/>
      <c r="B82" s="33"/>
      <c r="C82" s="20" t="s">
        <v>58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5"/>
      <c r="BE82" s="32"/>
    </row>
    <row r="83" spans="1:91" s="2" customFormat="1" ht="6.95" customHeight="1">
      <c r="A83" s="32"/>
      <c r="B83" s="3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5"/>
      <c r="BE83" s="32"/>
    </row>
    <row r="84" spans="1:91" s="4" customFormat="1" ht="12" customHeight="1">
      <c r="B84" s="56"/>
      <c r="C84" s="26" t="s">
        <v>13</v>
      </c>
      <c r="D84" s="57"/>
      <c r="E84" s="57"/>
      <c r="F84" s="57"/>
      <c r="G84" s="57"/>
      <c r="H84" s="57"/>
      <c r="I84" s="57"/>
      <c r="J84" s="57"/>
      <c r="K84" s="57"/>
      <c r="L84" s="57" t="str">
        <f>K5</f>
        <v>2022_11</v>
      </c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8"/>
    </row>
    <row r="85" spans="1:91" s="5" customFormat="1" ht="36.950000000000003" customHeight="1">
      <c r="B85" s="59"/>
      <c r="C85" s="60" t="s">
        <v>16</v>
      </c>
      <c r="D85" s="61"/>
      <c r="E85" s="61"/>
      <c r="F85" s="61"/>
      <c r="G85" s="61"/>
      <c r="H85" s="61"/>
      <c r="I85" s="61"/>
      <c r="J85" s="61"/>
      <c r="K85" s="61"/>
      <c r="L85" s="232" t="str">
        <f>K6</f>
        <v>Koryta - rekonstrukce VO a ODS</v>
      </c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33"/>
      <c r="Z85" s="233"/>
      <c r="AA85" s="233"/>
      <c r="AB85" s="233"/>
      <c r="AC85" s="233"/>
      <c r="AD85" s="233"/>
      <c r="AE85" s="233"/>
      <c r="AF85" s="233"/>
      <c r="AG85" s="233"/>
      <c r="AH85" s="233"/>
      <c r="AI85" s="233"/>
      <c r="AJ85" s="233"/>
      <c r="AK85" s="61"/>
      <c r="AL85" s="61"/>
      <c r="AM85" s="61"/>
      <c r="AN85" s="61"/>
      <c r="AO85" s="61"/>
      <c r="AP85" s="61"/>
      <c r="AQ85" s="61"/>
      <c r="AR85" s="62"/>
    </row>
    <row r="86" spans="1:91" s="2" customFormat="1" ht="6.95" customHeight="1">
      <c r="A86" s="32"/>
      <c r="B86" s="33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5"/>
      <c r="BE86" s="32"/>
    </row>
    <row r="87" spans="1:91" s="2" customFormat="1" ht="12" customHeight="1">
      <c r="A87" s="32"/>
      <c r="B87" s="33"/>
      <c r="C87" s="26" t="s">
        <v>20</v>
      </c>
      <c r="D87" s="34"/>
      <c r="E87" s="34"/>
      <c r="F87" s="34"/>
      <c r="G87" s="34"/>
      <c r="H87" s="34"/>
      <c r="I87" s="34"/>
      <c r="J87" s="34"/>
      <c r="K87" s="34"/>
      <c r="L87" s="63" t="str">
        <f>IF(K8="","",K8)</f>
        <v>Koryta</v>
      </c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26" t="s">
        <v>22</v>
      </c>
      <c r="AJ87" s="34"/>
      <c r="AK87" s="34"/>
      <c r="AL87" s="34"/>
      <c r="AM87" s="234" t="str">
        <f>IF(AN8= "","",AN8)</f>
        <v>8.8.2022</v>
      </c>
      <c r="AN87" s="234"/>
      <c r="AO87" s="34"/>
      <c r="AP87" s="34"/>
      <c r="AQ87" s="34"/>
      <c r="AR87" s="35"/>
      <c r="BE87" s="32"/>
    </row>
    <row r="88" spans="1:91" s="2" customFormat="1" ht="6.95" customHeight="1">
      <c r="A88" s="32"/>
      <c r="B88" s="33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5"/>
      <c r="BE88" s="32"/>
    </row>
    <row r="89" spans="1:91" s="2" customFormat="1" ht="15.2" customHeight="1">
      <c r="A89" s="32"/>
      <c r="B89" s="33"/>
      <c r="C89" s="26" t="s">
        <v>24</v>
      </c>
      <c r="D89" s="34"/>
      <c r="E89" s="34"/>
      <c r="F89" s="34"/>
      <c r="G89" s="34"/>
      <c r="H89" s="34"/>
      <c r="I89" s="34"/>
      <c r="J89" s="34"/>
      <c r="K89" s="34"/>
      <c r="L89" s="57" t="str">
        <f>IF(E11= "","",E11)</f>
        <v>Obec Koryta</v>
      </c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26" t="s">
        <v>31</v>
      </c>
      <c r="AJ89" s="34"/>
      <c r="AK89" s="34"/>
      <c r="AL89" s="34"/>
      <c r="AM89" s="241" t="str">
        <f>IF(E17="","",E17)</f>
        <v>Jiří PELANT</v>
      </c>
      <c r="AN89" s="242"/>
      <c r="AO89" s="242"/>
      <c r="AP89" s="242"/>
      <c r="AQ89" s="34"/>
      <c r="AR89" s="35"/>
      <c r="AS89" s="235" t="s">
        <v>59</v>
      </c>
      <c r="AT89" s="236"/>
      <c r="AU89" s="65"/>
      <c r="AV89" s="65"/>
      <c r="AW89" s="65"/>
      <c r="AX89" s="65"/>
      <c r="AY89" s="65"/>
      <c r="AZ89" s="65"/>
      <c r="BA89" s="65"/>
      <c r="BB89" s="65"/>
      <c r="BC89" s="65"/>
      <c r="BD89" s="66"/>
      <c r="BE89" s="32"/>
    </row>
    <row r="90" spans="1:91" s="2" customFormat="1" ht="15.2" customHeight="1">
      <c r="A90" s="32"/>
      <c r="B90" s="33"/>
      <c r="C90" s="26" t="s">
        <v>29</v>
      </c>
      <c r="D90" s="34"/>
      <c r="E90" s="34"/>
      <c r="F90" s="34"/>
      <c r="G90" s="34"/>
      <c r="H90" s="34"/>
      <c r="I90" s="34"/>
      <c r="J90" s="34"/>
      <c r="K90" s="34"/>
      <c r="L90" s="57" t="str">
        <f>IF(E14= "Vyplň údaj","",E14)</f>
        <v/>
      </c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26" t="s">
        <v>35</v>
      </c>
      <c r="AJ90" s="34"/>
      <c r="AK90" s="34"/>
      <c r="AL90" s="34"/>
      <c r="AM90" s="241" t="str">
        <f>IF(E20="","",E20)</f>
        <v>Jiří PELANT</v>
      </c>
      <c r="AN90" s="242"/>
      <c r="AO90" s="242"/>
      <c r="AP90" s="242"/>
      <c r="AQ90" s="34"/>
      <c r="AR90" s="35"/>
      <c r="AS90" s="237"/>
      <c r="AT90" s="238"/>
      <c r="AU90" s="67"/>
      <c r="AV90" s="67"/>
      <c r="AW90" s="67"/>
      <c r="AX90" s="67"/>
      <c r="AY90" s="67"/>
      <c r="AZ90" s="67"/>
      <c r="BA90" s="67"/>
      <c r="BB90" s="67"/>
      <c r="BC90" s="67"/>
      <c r="BD90" s="68"/>
      <c r="BE90" s="32"/>
    </row>
    <row r="91" spans="1:91" s="2" customFormat="1" ht="10.9" customHeight="1">
      <c r="A91" s="32"/>
      <c r="B91" s="33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5"/>
      <c r="AS91" s="239"/>
      <c r="AT91" s="240"/>
      <c r="AU91" s="69"/>
      <c r="AV91" s="69"/>
      <c r="AW91" s="69"/>
      <c r="AX91" s="69"/>
      <c r="AY91" s="69"/>
      <c r="AZ91" s="69"/>
      <c r="BA91" s="69"/>
      <c r="BB91" s="69"/>
      <c r="BC91" s="69"/>
      <c r="BD91" s="70"/>
      <c r="BE91" s="32"/>
    </row>
    <row r="92" spans="1:91" s="2" customFormat="1" ht="29.25" customHeight="1">
      <c r="A92" s="32"/>
      <c r="B92" s="33"/>
      <c r="C92" s="246" t="s">
        <v>60</v>
      </c>
      <c r="D92" s="244"/>
      <c r="E92" s="244"/>
      <c r="F92" s="244"/>
      <c r="G92" s="244"/>
      <c r="H92" s="71"/>
      <c r="I92" s="243" t="s">
        <v>61</v>
      </c>
      <c r="J92" s="244"/>
      <c r="K92" s="244"/>
      <c r="L92" s="244"/>
      <c r="M92" s="244"/>
      <c r="N92" s="244"/>
      <c r="O92" s="244"/>
      <c r="P92" s="244"/>
      <c r="Q92" s="244"/>
      <c r="R92" s="244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4"/>
      <c r="AD92" s="244"/>
      <c r="AE92" s="244"/>
      <c r="AF92" s="244"/>
      <c r="AG92" s="247" t="s">
        <v>62</v>
      </c>
      <c r="AH92" s="244"/>
      <c r="AI92" s="244"/>
      <c r="AJ92" s="244"/>
      <c r="AK92" s="244"/>
      <c r="AL92" s="244"/>
      <c r="AM92" s="244"/>
      <c r="AN92" s="243" t="s">
        <v>63</v>
      </c>
      <c r="AO92" s="244"/>
      <c r="AP92" s="245"/>
      <c r="AQ92" s="72" t="s">
        <v>64</v>
      </c>
      <c r="AR92" s="35"/>
      <c r="AS92" s="73" t="s">
        <v>65</v>
      </c>
      <c r="AT92" s="74" t="s">
        <v>66</v>
      </c>
      <c r="AU92" s="74" t="s">
        <v>67</v>
      </c>
      <c r="AV92" s="74" t="s">
        <v>68</v>
      </c>
      <c r="AW92" s="74" t="s">
        <v>69</v>
      </c>
      <c r="AX92" s="74" t="s">
        <v>70</v>
      </c>
      <c r="AY92" s="74" t="s">
        <v>71</v>
      </c>
      <c r="AZ92" s="74" t="s">
        <v>72</v>
      </c>
      <c r="BA92" s="74" t="s">
        <v>73</v>
      </c>
      <c r="BB92" s="74" t="s">
        <v>74</v>
      </c>
      <c r="BC92" s="74" t="s">
        <v>75</v>
      </c>
      <c r="BD92" s="75" t="s">
        <v>76</v>
      </c>
      <c r="BE92" s="32"/>
    </row>
    <row r="93" spans="1:91" s="2" customFormat="1" ht="10.9" customHeight="1">
      <c r="A93" s="32"/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5"/>
      <c r="AS93" s="76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8"/>
      <c r="BE93" s="32"/>
    </row>
    <row r="94" spans="1:91" s="6" customFormat="1" ht="32.450000000000003" customHeight="1">
      <c r="B94" s="79"/>
      <c r="C94" s="80" t="s">
        <v>77</v>
      </c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255">
        <f>ROUND(AG95,2)</f>
        <v>0</v>
      </c>
      <c r="AH94" s="255"/>
      <c r="AI94" s="255"/>
      <c r="AJ94" s="255"/>
      <c r="AK94" s="255"/>
      <c r="AL94" s="255"/>
      <c r="AM94" s="255"/>
      <c r="AN94" s="256">
        <f>SUM(AG94,AT94)</f>
        <v>0</v>
      </c>
      <c r="AO94" s="256"/>
      <c r="AP94" s="256"/>
      <c r="AQ94" s="83" t="s">
        <v>1</v>
      </c>
      <c r="AR94" s="84"/>
      <c r="AS94" s="85">
        <f>ROUND(AS95,2)</f>
        <v>0</v>
      </c>
      <c r="AT94" s="86">
        <f>ROUND(SUM(AV94:AW94),2)</f>
        <v>0</v>
      </c>
      <c r="AU94" s="87">
        <f>ROUND(AU95,5)</f>
        <v>0</v>
      </c>
      <c r="AV94" s="86">
        <f>ROUND(AZ94*L32,2)</f>
        <v>0</v>
      </c>
      <c r="AW94" s="86">
        <f>ROUND(BA94*L33,2)</f>
        <v>0</v>
      </c>
      <c r="AX94" s="86">
        <f>ROUND(BB94*L32,2)</f>
        <v>0</v>
      </c>
      <c r="AY94" s="86">
        <f>ROUND(BC94*L33,2)</f>
        <v>0</v>
      </c>
      <c r="AZ94" s="86">
        <f>ROUND(AZ95,2)</f>
        <v>0</v>
      </c>
      <c r="BA94" s="86">
        <f>ROUND(BA95,2)</f>
        <v>0</v>
      </c>
      <c r="BB94" s="86">
        <f>ROUND(BB95,2)</f>
        <v>0</v>
      </c>
      <c r="BC94" s="86">
        <f>ROUND(BC95,2)</f>
        <v>0</v>
      </c>
      <c r="BD94" s="88">
        <f>ROUND(BD95,2)</f>
        <v>0</v>
      </c>
      <c r="BS94" s="89" t="s">
        <v>78</v>
      </c>
      <c r="BT94" s="89" t="s">
        <v>79</v>
      </c>
      <c r="BU94" s="90" t="s">
        <v>80</v>
      </c>
      <c r="BV94" s="89" t="s">
        <v>81</v>
      </c>
      <c r="BW94" s="89" t="s">
        <v>5</v>
      </c>
      <c r="BX94" s="89" t="s">
        <v>82</v>
      </c>
      <c r="CL94" s="89" t="s">
        <v>1</v>
      </c>
    </row>
    <row r="95" spans="1:91" s="7" customFormat="1" ht="24.75" customHeight="1">
      <c r="A95" s="91" t="s">
        <v>83</v>
      </c>
      <c r="B95" s="92"/>
      <c r="C95" s="93"/>
      <c r="D95" s="248" t="s">
        <v>84</v>
      </c>
      <c r="E95" s="248"/>
      <c r="F95" s="248"/>
      <c r="G95" s="248"/>
      <c r="H95" s="248"/>
      <c r="I95" s="94"/>
      <c r="J95" s="248" t="s">
        <v>85</v>
      </c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9">
        <f>'2022_11_01 - VEŘEJNÉ OSVĚ...'!J32</f>
        <v>0</v>
      </c>
      <c r="AH95" s="250"/>
      <c r="AI95" s="250"/>
      <c r="AJ95" s="250"/>
      <c r="AK95" s="250"/>
      <c r="AL95" s="250"/>
      <c r="AM95" s="250"/>
      <c r="AN95" s="249">
        <f>SUM(AG95,AT95)</f>
        <v>0</v>
      </c>
      <c r="AO95" s="250"/>
      <c r="AP95" s="250"/>
      <c r="AQ95" s="95" t="s">
        <v>86</v>
      </c>
      <c r="AR95" s="96"/>
      <c r="AS95" s="97">
        <v>0</v>
      </c>
      <c r="AT95" s="98">
        <f>ROUND(SUM(AV95:AW95),2)</f>
        <v>0</v>
      </c>
      <c r="AU95" s="99">
        <f>'2022_11_01 - VEŘEJNÉ OSVĚ...'!P129</f>
        <v>0</v>
      </c>
      <c r="AV95" s="98">
        <f>'2022_11_01 - VEŘEJNÉ OSVĚ...'!J35</f>
        <v>0</v>
      </c>
      <c r="AW95" s="98">
        <f>'2022_11_01 - VEŘEJNÉ OSVĚ...'!J36</f>
        <v>0</v>
      </c>
      <c r="AX95" s="98">
        <f>'2022_11_01 - VEŘEJNÉ OSVĚ...'!J37</f>
        <v>0</v>
      </c>
      <c r="AY95" s="98">
        <f>'2022_11_01 - VEŘEJNÉ OSVĚ...'!J38</f>
        <v>0</v>
      </c>
      <c r="AZ95" s="98">
        <f>'2022_11_01 - VEŘEJNÉ OSVĚ...'!F35</f>
        <v>0</v>
      </c>
      <c r="BA95" s="98">
        <f>'2022_11_01 - VEŘEJNÉ OSVĚ...'!F36</f>
        <v>0</v>
      </c>
      <c r="BB95" s="98">
        <f>'2022_11_01 - VEŘEJNÉ OSVĚ...'!F37</f>
        <v>0</v>
      </c>
      <c r="BC95" s="98">
        <f>'2022_11_01 - VEŘEJNÉ OSVĚ...'!F38</f>
        <v>0</v>
      </c>
      <c r="BD95" s="100">
        <f>'2022_11_01 - VEŘEJNÉ OSVĚ...'!F39</f>
        <v>0</v>
      </c>
      <c r="BT95" s="101" t="s">
        <v>87</v>
      </c>
      <c r="BV95" s="101" t="s">
        <v>81</v>
      </c>
      <c r="BW95" s="101" t="s">
        <v>88</v>
      </c>
      <c r="BX95" s="101" t="s">
        <v>5</v>
      </c>
      <c r="CL95" s="101" t="s">
        <v>1</v>
      </c>
      <c r="CM95" s="101" t="s">
        <v>89</v>
      </c>
    </row>
    <row r="96" spans="1:91" ht="11.25">
      <c r="B96" s="18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7"/>
    </row>
    <row r="97" spans="1:89" s="2" customFormat="1" ht="30" customHeight="1">
      <c r="A97" s="32"/>
      <c r="B97" s="33"/>
      <c r="C97" s="80" t="s">
        <v>90</v>
      </c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256">
        <f>ROUND(SUM(AG98:AG101), 2)</f>
        <v>0</v>
      </c>
      <c r="AH97" s="256"/>
      <c r="AI97" s="256"/>
      <c r="AJ97" s="256"/>
      <c r="AK97" s="256"/>
      <c r="AL97" s="256"/>
      <c r="AM97" s="256"/>
      <c r="AN97" s="256">
        <f>ROUND(SUM(AN98:AN101), 2)</f>
        <v>0</v>
      </c>
      <c r="AO97" s="256"/>
      <c r="AP97" s="256"/>
      <c r="AQ97" s="102"/>
      <c r="AR97" s="35"/>
      <c r="AS97" s="73" t="s">
        <v>91</v>
      </c>
      <c r="AT97" s="74" t="s">
        <v>92</v>
      </c>
      <c r="AU97" s="74" t="s">
        <v>43</v>
      </c>
      <c r="AV97" s="75" t="s">
        <v>66</v>
      </c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89" s="2" customFormat="1" ht="19.899999999999999" customHeight="1">
      <c r="A98" s="32"/>
      <c r="B98" s="33"/>
      <c r="C98" s="34"/>
      <c r="D98" s="253" t="s">
        <v>93</v>
      </c>
      <c r="E98" s="253"/>
      <c r="F98" s="253"/>
      <c r="G98" s="253"/>
      <c r="H98" s="253"/>
      <c r="I98" s="253"/>
      <c r="J98" s="253"/>
      <c r="K98" s="253"/>
      <c r="L98" s="253"/>
      <c r="M98" s="253"/>
      <c r="N98" s="253"/>
      <c r="O98" s="253"/>
      <c r="P98" s="253"/>
      <c r="Q98" s="253"/>
      <c r="R98" s="253"/>
      <c r="S98" s="253"/>
      <c r="T98" s="253"/>
      <c r="U98" s="253"/>
      <c r="V98" s="253"/>
      <c r="W98" s="253"/>
      <c r="X98" s="253"/>
      <c r="Y98" s="253"/>
      <c r="Z98" s="253"/>
      <c r="AA98" s="253"/>
      <c r="AB98" s="253"/>
      <c r="AC98" s="34"/>
      <c r="AD98" s="34"/>
      <c r="AE98" s="34"/>
      <c r="AF98" s="34"/>
      <c r="AG98" s="251">
        <f>ROUND(AG94 * AS98, 2)</f>
        <v>0</v>
      </c>
      <c r="AH98" s="252"/>
      <c r="AI98" s="252"/>
      <c r="AJ98" s="252"/>
      <c r="AK98" s="252"/>
      <c r="AL98" s="252"/>
      <c r="AM98" s="252"/>
      <c r="AN98" s="252">
        <f>ROUND(AG98 + AV98, 2)</f>
        <v>0</v>
      </c>
      <c r="AO98" s="252"/>
      <c r="AP98" s="252"/>
      <c r="AQ98" s="34"/>
      <c r="AR98" s="35"/>
      <c r="AS98" s="105">
        <v>0</v>
      </c>
      <c r="AT98" s="106" t="s">
        <v>94</v>
      </c>
      <c r="AU98" s="106" t="s">
        <v>44</v>
      </c>
      <c r="AV98" s="107">
        <f>ROUND(IF(AU98="základní",AG98*L32,IF(AU98="snížená",AG98*L33,0)), 2)</f>
        <v>0</v>
      </c>
      <c r="AW98" s="32"/>
      <c r="AX98" s="32"/>
      <c r="AY98" s="32"/>
      <c r="AZ98" s="32"/>
      <c r="BA98" s="32"/>
      <c r="BB98" s="32"/>
      <c r="BC98" s="32"/>
      <c r="BD98" s="32"/>
      <c r="BE98" s="32"/>
      <c r="BV98" s="14" t="s">
        <v>95</v>
      </c>
      <c r="BY98" s="108">
        <f>IF(AU98="základní",AV98,0)</f>
        <v>0</v>
      </c>
      <c r="BZ98" s="108">
        <f>IF(AU98="snížená",AV98,0)</f>
        <v>0</v>
      </c>
      <c r="CA98" s="108">
        <v>0</v>
      </c>
      <c r="CB98" s="108">
        <v>0</v>
      </c>
      <c r="CC98" s="108">
        <v>0</v>
      </c>
      <c r="CD98" s="108">
        <f>IF(AU98="základní",AG98,0)</f>
        <v>0</v>
      </c>
      <c r="CE98" s="108">
        <f>IF(AU98="snížená",AG98,0)</f>
        <v>0</v>
      </c>
      <c r="CF98" s="108">
        <f>IF(AU98="zákl. přenesená",AG98,0)</f>
        <v>0</v>
      </c>
      <c r="CG98" s="108">
        <f>IF(AU98="sníž. přenesená",AG98,0)</f>
        <v>0</v>
      </c>
      <c r="CH98" s="108">
        <f>IF(AU98="nulová",AG98,0)</f>
        <v>0</v>
      </c>
      <c r="CI98" s="14">
        <f>IF(AU98="základní",1,IF(AU98="snížená",2,IF(AU98="zákl. přenesená",4,IF(AU98="sníž. přenesená",5,3))))</f>
        <v>1</v>
      </c>
      <c r="CJ98" s="14">
        <f>IF(AT98="stavební čast",1,IF(AT98="investiční čast",2,3))</f>
        <v>1</v>
      </c>
      <c r="CK98" s="14" t="str">
        <f>IF(D98="Vyplň vlastní","","x")</f>
        <v>x</v>
      </c>
    </row>
    <row r="99" spans="1:89" s="2" customFormat="1" ht="19.899999999999999" customHeight="1">
      <c r="A99" s="32"/>
      <c r="B99" s="33"/>
      <c r="C99" s="34"/>
      <c r="D99" s="254" t="s">
        <v>96</v>
      </c>
      <c r="E99" s="253"/>
      <c r="F99" s="253"/>
      <c r="G99" s="253"/>
      <c r="H99" s="253"/>
      <c r="I99" s="253"/>
      <c r="J99" s="253"/>
      <c r="K99" s="253"/>
      <c r="L99" s="253"/>
      <c r="M99" s="253"/>
      <c r="N99" s="253"/>
      <c r="O99" s="253"/>
      <c r="P99" s="253"/>
      <c r="Q99" s="253"/>
      <c r="R99" s="253"/>
      <c r="S99" s="253"/>
      <c r="T99" s="253"/>
      <c r="U99" s="253"/>
      <c r="V99" s="253"/>
      <c r="W99" s="253"/>
      <c r="X99" s="253"/>
      <c r="Y99" s="253"/>
      <c r="Z99" s="253"/>
      <c r="AA99" s="253"/>
      <c r="AB99" s="253"/>
      <c r="AC99" s="34"/>
      <c r="AD99" s="34"/>
      <c r="AE99" s="34"/>
      <c r="AF99" s="34"/>
      <c r="AG99" s="251">
        <f>ROUND(AG94 * AS99, 2)</f>
        <v>0</v>
      </c>
      <c r="AH99" s="252"/>
      <c r="AI99" s="252"/>
      <c r="AJ99" s="252"/>
      <c r="AK99" s="252"/>
      <c r="AL99" s="252"/>
      <c r="AM99" s="252"/>
      <c r="AN99" s="252">
        <f>ROUND(AG99 + AV99, 2)</f>
        <v>0</v>
      </c>
      <c r="AO99" s="252"/>
      <c r="AP99" s="252"/>
      <c r="AQ99" s="34"/>
      <c r="AR99" s="35"/>
      <c r="AS99" s="105">
        <v>0</v>
      </c>
      <c r="AT99" s="106" t="s">
        <v>94</v>
      </c>
      <c r="AU99" s="106" t="s">
        <v>44</v>
      </c>
      <c r="AV99" s="107">
        <f>ROUND(IF(AU99="základní",AG99*L32,IF(AU99="snížená",AG99*L33,0)), 2)</f>
        <v>0</v>
      </c>
      <c r="AW99" s="32"/>
      <c r="AX99" s="32"/>
      <c r="AY99" s="32"/>
      <c r="AZ99" s="32"/>
      <c r="BA99" s="32"/>
      <c r="BB99" s="32"/>
      <c r="BC99" s="32"/>
      <c r="BD99" s="32"/>
      <c r="BE99" s="32"/>
      <c r="BV99" s="14" t="s">
        <v>97</v>
      </c>
      <c r="BY99" s="108">
        <f>IF(AU99="základní",AV99,0)</f>
        <v>0</v>
      </c>
      <c r="BZ99" s="108">
        <f>IF(AU99="snížená",AV99,0)</f>
        <v>0</v>
      </c>
      <c r="CA99" s="108">
        <v>0</v>
      </c>
      <c r="CB99" s="108">
        <v>0</v>
      </c>
      <c r="CC99" s="108">
        <v>0</v>
      </c>
      <c r="CD99" s="108">
        <f>IF(AU99="základní",AG99,0)</f>
        <v>0</v>
      </c>
      <c r="CE99" s="108">
        <f>IF(AU99="snížená",AG99,0)</f>
        <v>0</v>
      </c>
      <c r="CF99" s="108">
        <f>IF(AU99="zákl. přenesená",AG99,0)</f>
        <v>0</v>
      </c>
      <c r="CG99" s="108">
        <f>IF(AU99="sníž. přenesená",AG99,0)</f>
        <v>0</v>
      </c>
      <c r="CH99" s="108">
        <f>IF(AU99="nulová",AG99,0)</f>
        <v>0</v>
      </c>
      <c r="CI99" s="14">
        <f>IF(AU99="základní",1,IF(AU99="snížená",2,IF(AU99="zákl. přenesená",4,IF(AU99="sníž. přenesená",5,3))))</f>
        <v>1</v>
      </c>
      <c r="CJ99" s="14">
        <f>IF(AT99="stavební čast",1,IF(AT99="investiční čast",2,3))</f>
        <v>1</v>
      </c>
      <c r="CK99" s="14" t="str">
        <f>IF(D99="Vyplň vlastní","","x")</f>
        <v/>
      </c>
    </row>
    <row r="100" spans="1:89" s="2" customFormat="1" ht="19.899999999999999" customHeight="1">
      <c r="A100" s="32"/>
      <c r="B100" s="33"/>
      <c r="C100" s="34"/>
      <c r="D100" s="254" t="s">
        <v>96</v>
      </c>
      <c r="E100" s="253"/>
      <c r="F100" s="253"/>
      <c r="G100" s="253"/>
      <c r="H100" s="253"/>
      <c r="I100" s="253"/>
      <c r="J100" s="253"/>
      <c r="K100" s="253"/>
      <c r="L100" s="253"/>
      <c r="M100" s="253"/>
      <c r="N100" s="253"/>
      <c r="O100" s="253"/>
      <c r="P100" s="253"/>
      <c r="Q100" s="253"/>
      <c r="R100" s="253"/>
      <c r="S100" s="253"/>
      <c r="T100" s="253"/>
      <c r="U100" s="253"/>
      <c r="V100" s="253"/>
      <c r="W100" s="253"/>
      <c r="X100" s="253"/>
      <c r="Y100" s="253"/>
      <c r="Z100" s="253"/>
      <c r="AA100" s="253"/>
      <c r="AB100" s="253"/>
      <c r="AC100" s="34"/>
      <c r="AD100" s="34"/>
      <c r="AE100" s="34"/>
      <c r="AF100" s="34"/>
      <c r="AG100" s="251">
        <f>ROUND(AG94 * AS100, 2)</f>
        <v>0</v>
      </c>
      <c r="AH100" s="252"/>
      <c r="AI100" s="252"/>
      <c r="AJ100" s="252"/>
      <c r="AK100" s="252"/>
      <c r="AL100" s="252"/>
      <c r="AM100" s="252"/>
      <c r="AN100" s="252">
        <f>ROUND(AG100 + AV100, 2)</f>
        <v>0</v>
      </c>
      <c r="AO100" s="252"/>
      <c r="AP100" s="252"/>
      <c r="AQ100" s="34"/>
      <c r="AR100" s="35"/>
      <c r="AS100" s="105">
        <v>0</v>
      </c>
      <c r="AT100" s="106" t="s">
        <v>94</v>
      </c>
      <c r="AU100" s="106" t="s">
        <v>44</v>
      </c>
      <c r="AV100" s="107">
        <f>ROUND(IF(AU100="základní",AG100*L32,IF(AU100="snížená",AG100*L33,0)), 2)</f>
        <v>0</v>
      </c>
      <c r="AW100" s="32"/>
      <c r="AX100" s="32"/>
      <c r="AY100" s="32"/>
      <c r="AZ100" s="32"/>
      <c r="BA100" s="32"/>
      <c r="BB100" s="32"/>
      <c r="BC100" s="32"/>
      <c r="BD100" s="32"/>
      <c r="BE100" s="32"/>
      <c r="BV100" s="14" t="s">
        <v>97</v>
      </c>
      <c r="BY100" s="108">
        <f>IF(AU100="základní",AV100,0)</f>
        <v>0</v>
      </c>
      <c r="BZ100" s="108">
        <f>IF(AU100="snížená",AV100,0)</f>
        <v>0</v>
      </c>
      <c r="CA100" s="108">
        <v>0</v>
      </c>
      <c r="CB100" s="108">
        <v>0</v>
      </c>
      <c r="CC100" s="108">
        <v>0</v>
      </c>
      <c r="CD100" s="108">
        <f>IF(AU100="základní",AG100,0)</f>
        <v>0</v>
      </c>
      <c r="CE100" s="108">
        <f>IF(AU100="snížená",AG100,0)</f>
        <v>0</v>
      </c>
      <c r="CF100" s="108">
        <f>IF(AU100="zákl. přenesená",AG100,0)</f>
        <v>0</v>
      </c>
      <c r="CG100" s="108">
        <f>IF(AU100="sníž. přenesená",AG100,0)</f>
        <v>0</v>
      </c>
      <c r="CH100" s="108">
        <f>IF(AU100="nulová",AG100,0)</f>
        <v>0</v>
      </c>
      <c r="CI100" s="14">
        <f>IF(AU100="základní",1,IF(AU100="snížená",2,IF(AU100="zákl. přenesená",4,IF(AU100="sníž. přenesená",5,3))))</f>
        <v>1</v>
      </c>
      <c r="CJ100" s="14">
        <f>IF(AT100="stavební čast",1,IF(AT100="investiční čast",2,3))</f>
        <v>1</v>
      </c>
      <c r="CK100" s="14" t="str">
        <f>IF(D100="Vyplň vlastní","","x")</f>
        <v/>
      </c>
    </row>
    <row r="101" spans="1:89" s="2" customFormat="1" ht="19.899999999999999" customHeight="1">
      <c r="A101" s="32"/>
      <c r="B101" s="33"/>
      <c r="C101" s="34"/>
      <c r="D101" s="254" t="s">
        <v>96</v>
      </c>
      <c r="E101" s="253"/>
      <c r="F101" s="253"/>
      <c r="G101" s="253"/>
      <c r="H101" s="253"/>
      <c r="I101" s="253"/>
      <c r="J101" s="253"/>
      <c r="K101" s="253"/>
      <c r="L101" s="253"/>
      <c r="M101" s="253"/>
      <c r="N101" s="253"/>
      <c r="O101" s="253"/>
      <c r="P101" s="253"/>
      <c r="Q101" s="253"/>
      <c r="R101" s="253"/>
      <c r="S101" s="253"/>
      <c r="T101" s="253"/>
      <c r="U101" s="253"/>
      <c r="V101" s="253"/>
      <c r="W101" s="253"/>
      <c r="X101" s="253"/>
      <c r="Y101" s="253"/>
      <c r="Z101" s="253"/>
      <c r="AA101" s="253"/>
      <c r="AB101" s="253"/>
      <c r="AC101" s="34"/>
      <c r="AD101" s="34"/>
      <c r="AE101" s="34"/>
      <c r="AF101" s="34"/>
      <c r="AG101" s="251">
        <f>ROUND(AG94 * AS101, 2)</f>
        <v>0</v>
      </c>
      <c r="AH101" s="252"/>
      <c r="AI101" s="252"/>
      <c r="AJ101" s="252"/>
      <c r="AK101" s="252"/>
      <c r="AL101" s="252"/>
      <c r="AM101" s="252"/>
      <c r="AN101" s="252">
        <f>ROUND(AG101 + AV101, 2)</f>
        <v>0</v>
      </c>
      <c r="AO101" s="252"/>
      <c r="AP101" s="252"/>
      <c r="AQ101" s="34"/>
      <c r="AR101" s="35"/>
      <c r="AS101" s="109">
        <v>0</v>
      </c>
      <c r="AT101" s="110" t="s">
        <v>94</v>
      </c>
      <c r="AU101" s="110" t="s">
        <v>44</v>
      </c>
      <c r="AV101" s="111">
        <f>ROUND(IF(AU101="základní",AG101*L32,IF(AU101="snížená",AG101*L33,0)), 2)</f>
        <v>0</v>
      </c>
      <c r="AW101" s="32"/>
      <c r="AX101" s="32"/>
      <c r="AY101" s="32"/>
      <c r="AZ101" s="32"/>
      <c r="BA101" s="32"/>
      <c r="BB101" s="32"/>
      <c r="BC101" s="32"/>
      <c r="BD101" s="32"/>
      <c r="BE101" s="32"/>
      <c r="BV101" s="14" t="s">
        <v>97</v>
      </c>
      <c r="BY101" s="108">
        <f>IF(AU101="základní",AV101,0)</f>
        <v>0</v>
      </c>
      <c r="BZ101" s="108">
        <f>IF(AU101="snížená",AV101,0)</f>
        <v>0</v>
      </c>
      <c r="CA101" s="108">
        <v>0</v>
      </c>
      <c r="CB101" s="108">
        <v>0</v>
      </c>
      <c r="CC101" s="108">
        <v>0</v>
      </c>
      <c r="CD101" s="108">
        <f>IF(AU101="základní",AG101,0)</f>
        <v>0</v>
      </c>
      <c r="CE101" s="108">
        <f>IF(AU101="snížená",AG101,0)</f>
        <v>0</v>
      </c>
      <c r="CF101" s="108">
        <f>IF(AU101="zákl. přenesená",AG101,0)</f>
        <v>0</v>
      </c>
      <c r="CG101" s="108">
        <f>IF(AU101="sníž. přenesená",AG101,0)</f>
        <v>0</v>
      </c>
      <c r="CH101" s="108">
        <f>IF(AU101="nulová",AG101,0)</f>
        <v>0</v>
      </c>
      <c r="CI101" s="14">
        <f>IF(AU101="základní",1,IF(AU101="snížená",2,IF(AU101="zákl. přenesená",4,IF(AU101="sníž. přenesená",5,3))))</f>
        <v>1</v>
      </c>
      <c r="CJ101" s="14">
        <f>IF(AT101="stavební čast",1,IF(AT101="investiční čast",2,3))</f>
        <v>1</v>
      </c>
      <c r="CK101" s="14" t="str">
        <f>IF(D101="Vyplň vlastní","","x")</f>
        <v/>
      </c>
    </row>
    <row r="102" spans="1:89" s="2" customFormat="1" ht="10.9" customHeight="1">
      <c r="A102" s="32"/>
      <c r="B102" s="33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5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89" s="2" customFormat="1" ht="30" customHeight="1">
      <c r="A103" s="32"/>
      <c r="B103" s="33"/>
      <c r="C103" s="112" t="s">
        <v>98</v>
      </c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257">
        <f>ROUND(AG94 + AG97, 2)</f>
        <v>0</v>
      </c>
      <c r="AH103" s="257"/>
      <c r="AI103" s="257"/>
      <c r="AJ103" s="257"/>
      <c r="AK103" s="257"/>
      <c r="AL103" s="257"/>
      <c r="AM103" s="257"/>
      <c r="AN103" s="257">
        <f>ROUND(AN94 + AN97, 2)</f>
        <v>0</v>
      </c>
      <c r="AO103" s="257"/>
      <c r="AP103" s="257"/>
      <c r="AQ103" s="113"/>
      <c r="AR103" s="35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89" s="2" customFormat="1" ht="6.95" customHeight="1">
      <c r="A104" s="32"/>
      <c r="B104" s="52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35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</sheetData>
  <sheetProtection algorithmName="SHA-512" hashValue="o9fknxsjmmkjthgbDCbKVT6wsBWm1O/QOWJXQXGKZOw1Vjoqxr8qHw5ovp+upvtnOuzkVYzspy1bxTN3K/IH2w==" saltValue="I4kz1F5+NyONJgGekmY7ax2Pea+38XCJ3VbUlQExXdM92PIuVfWebLS7uKl+ZcM/28UWuwWnktfDd5ZbW7S59A==" spinCount="100000" sheet="1" objects="1" scenarios="1" formatColumns="0" formatRows="0"/>
  <mergeCells count="60">
    <mergeCell ref="AR2:BE2"/>
    <mergeCell ref="AK36:AO36"/>
    <mergeCell ref="L36:P36"/>
    <mergeCell ref="W36:AE36"/>
    <mergeCell ref="X38:AB38"/>
    <mergeCell ref="AK38:AO38"/>
    <mergeCell ref="L34:P34"/>
    <mergeCell ref="AK34:AO34"/>
    <mergeCell ref="W34:AE34"/>
    <mergeCell ref="W35:AE35"/>
    <mergeCell ref="L35:P35"/>
    <mergeCell ref="AK35:AO35"/>
    <mergeCell ref="W32:AE32"/>
    <mergeCell ref="AK32:AO32"/>
    <mergeCell ref="L33:P33"/>
    <mergeCell ref="AK33:AO33"/>
    <mergeCell ref="W33:AE33"/>
    <mergeCell ref="AG97:AM97"/>
    <mergeCell ref="AN97:AP97"/>
    <mergeCell ref="AG103:AM103"/>
    <mergeCell ref="AN103:AP103"/>
    <mergeCell ref="BE5:BE34"/>
    <mergeCell ref="K5:AJ5"/>
    <mergeCell ref="K6:AJ6"/>
    <mergeCell ref="E14:AJ14"/>
    <mergeCell ref="E23:AN23"/>
    <mergeCell ref="AK26:AO26"/>
    <mergeCell ref="AK27:AO27"/>
    <mergeCell ref="AK29:AO29"/>
    <mergeCell ref="W31:AE31"/>
    <mergeCell ref="L31:P31"/>
    <mergeCell ref="AK31:AO31"/>
    <mergeCell ref="L32:P32"/>
    <mergeCell ref="D100:AB100"/>
    <mergeCell ref="AG100:AM100"/>
    <mergeCell ref="AN100:AP100"/>
    <mergeCell ref="D101:AB101"/>
    <mergeCell ref="AG101:AM101"/>
    <mergeCell ref="AN101:AP101"/>
    <mergeCell ref="AG98:AM98"/>
    <mergeCell ref="D98:AB98"/>
    <mergeCell ref="AN98:AP98"/>
    <mergeCell ref="AG99:AM99"/>
    <mergeCell ref="D99:AB99"/>
    <mergeCell ref="AN99:AP99"/>
    <mergeCell ref="AN92:AP92"/>
    <mergeCell ref="C92:G92"/>
    <mergeCell ref="AG92:AM92"/>
    <mergeCell ref="I92:AF92"/>
    <mergeCell ref="J95:AF95"/>
    <mergeCell ref="D95:H95"/>
    <mergeCell ref="AN95:AP95"/>
    <mergeCell ref="AG95:AM95"/>
    <mergeCell ref="AG94:AM94"/>
    <mergeCell ref="AN94:AP94"/>
    <mergeCell ref="L85:AJ85"/>
    <mergeCell ref="AM87:AN87"/>
    <mergeCell ref="AS89:AT91"/>
    <mergeCell ref="AM89:AP89"/>
    <mergeCell ref="AM90:AP90"/>
  </mergeCells>
  <dataValidations count="2">
    <dataValidation type="list" allowBlank="1" showInputMessage="1" showErrorMessage="1" error="Povoleny jsou hodnoty základní, snížená, zákl. přenesená, sníž. přenesená, nulová." sqref="AU97:AU101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7:AT101">
      <formula1>"stavební čast, technologická čast, investiční čast"</formula1>
    </dataValidation>
  </dataValidations>
  <hyperlinks>
    <hyperlink ref="A95" location="'2022_11_01 - VEŘEJNÉ OSVĚ...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30"/>
  <sheetViews>
    <sheetView showGridLines="0" tabSelected="1" topLeftCell="A181" workbookViewId="0"/>
  </sheetViews>
  <sheetFormatPr defaultRowHeight="14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AT2" s="14" t="s">
        <v>88</v>
      </c>
    </row>
    <row r="3" spans="1:46" s="1" customFormat="1" ht="6.95" customHeight="1">
      <c r="B3" s="115"/>
      <c r="C3" s="116"/>
      <c r="D3" s="116"/>
      <c r="E3" s="116"/>
      <c r="F3" s="116"/>
      <c r="G3" s="116"/>
      <c r="H3" s="116"/>
      <c r="I3" s="116"/>
      <c r="J3" s="116"/>
      <c r="K3" s="116"/>
      <c r="L3" s="17"/>
      <c r="AT3" s="14" t="s">
        <v>89</v>
      </c>
    </row>
    <row r="4" spans="1:46" s="1" customFormat="1" ht="24.95" customHeight="1">
      <c r="B4" s="17"/>
      <c r="D4" s="117" t="s">
        <v>99</v>
      </c>
      <c r="L4" s="17"/>
      <c r="M4" s="118" t="s">
        <v>10</v>
      </c>
      <c r="AT4" s="14" t="s">
        <v>4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119" t="s">
        <v>16</v>
      </c>
      <c r="L6" s="17"/>
    </row>
    <row r="7" spans="1:46" s="1" customFormat="1" ht="16.5" customHeight="1">
      <c r="B7" s="17"/>
      <c r="E7" s="279" t="str">
        <f>'Rekapitulace stavby'!K6</f>
        <v>Koryta - rekonstrukce VO a ODS</v>
      </c>
      <c r="F7" s="280"/>
      <c r="G7" s="280"/>
      <c r="H7" s="280"/>
      <c r="L7" s="17"/>
    </row>
    <row r="8" spans="1:46" s="2" customFormat="1" ht="12" customHeight="1">
      <c r="A8" s="32"/>
      <c r="B8" s="35"/>
      <c r="C8" s="32"/>
      <c r="D8" s="119" t="s">
        <v>100</v>
      </c>
      <c r="E8" s="32"/>
      <c r="F8" s="32"/>
      <c r="G8" s="32"/>
      <c r="H8" s="32"/>
      <c r="I8" s="32"/>
      <c r="J8" s="32"/>
      <c r="K8" s="32"/>
      <c r="L8" s="49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6.5" customHeight="1">
      <c r="A9" s="32"/>
      <c r="B9" s="35"/>
      <c r="C9" s="32"/>
      <c r="D9" s="32"/>
      <c r="E9" s="281" t="s">
        <v>101</v>
      </c>
      <c r="F9" s="282"/>
      <c r="G9" s="282"/>
      <c r="H9" s="282"/>
      <c r="I9" s="32"/>
      <c r="J9" s="32"/>
      <c r="K9" s="32"/>
      <c r="L9" s="49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1.25">
      <c r="A10" s="32"/>
      <c r="B10" s="35"/>
      <c r="C10" s="32"/>
      <c r="D10" s="32"/>
      <c r="E10" s="32"/>
      <c r="F10" s="32"/>
      <c r="G10" s="32"/>
      <c r="H10" s="32"/>
      <c r="I10" s="32"/>
      <c r="J10" s="32"/>
      <c r="K10" s="32"/>
      <c r="L10" s="49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5"/>
      <c r="C11" s="32"/>
      <c r="D11" s="119" t="s">
        <v>18</v>
      </c>
      <c r="E11" s="32"/>
      <c r="F11" s="120" t="s">
        <v>1</v>
      </c>
      <c r="G11" s="32"/>
      <c r="H11" s="32"/>
      <c r="I11" s="119" t="s">
        <v>19</v>
      </c>
      <c r="J11" s="120" t="s">
        <v>1</v>
      </c>
      <c r="K11" s="32"/>
      <c r="L11" s="49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5"/>
      <c r="C12" s="32"/>
      <c r="D12" s="119" t="s">
        <v>20</v>
      </c>
      <c r="E12" s="32"/>
      <c r="F12" s="120" t="s">
        <v>21</v>
      </c>
      <c r="G12" s="32"/>
      <c r="H12" s="32"/>
      <c r="I12" s="119" t="s">
        <v>22</v>
      </c>
      <c r="J12" s="121" t="str">
        <f>'Rekapitulace stavby'!AN8</f>
        <v>8.8.2022</v>
      </c>
      <c r="K12" s="32"/>
      <c r="L12" s="49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" customHeight="1">
      <c r="A13" s="32"/>
      <c r="B13" s="35"/>
      <c r="C13" s="32"/>
      <c r="D13" s="32"/>
      <c r="E13" s="32"/>
      <c r="F13" s="32"/>
      <c r="G13" s="32"/>
      <c r="H13" s="32"/>
      <c r="I13" s="32"/>
      <c r="J13" s="32"/>
      <c r="K13" s="32"/>
      <c r="L13" s="49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5"/>
      <c r="C14" s="32"/>
      <c r="D14" s="119" t="s">
        <v>24</v>
      </c>
      <c r="E14" s="32"/>
      <c r="F14" s="32"/>
      <c r="G14" s="32"/>
      <c r="H14" s="32"/>
      <c r="I14" s="119" t="s">
        <v>25</v>
      </c>
      <c r="J14" s="120" t="s">
        <v>26</v>
      </c>
      <c r="K14" s="32"/>
      <c r="L14" s="49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5"/>
      <c r="C15" s="32"/>
      <c r="D15" s="32"/>
      <c r="E15" s="120" t="s">
        <v>27</v>
      </c>
      <c r="F15" s="32"/>
      <c r="G15" s="32"/>
      <c r="H15" s="32"/>
      <c r="I15" s="119" t="s">
        <v>28</v>
      </c>
      <c r="J15" s="120" t="s">
        <v>1</v>
      </c>
      <c r="K15" s="32"/>
      <c r="L15" s="49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5" customHeight="1">
      <c r="A16" s="32"/>
      <c r="B16" s="35"/>
      <c r="C16" s="32"/>
      <c r="D16" s="32"/>
      <c r="E16" s="32"/>
      <c r="F16" s="32"/>
      <c r="G16" s="32"/>
      <c r="H16" s="32"/>
      <c r="I16" s="32"/>
      <c r="J16" s="32"/>
      <c r="K16" s="32"/>
      <c r="L16" s="49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5"/>
      <c r="C17" s="32"/>
      <c r="D17" s="119" t="s">
        <v>29</v>
      </c>
      <c r="E17" s="32"/>
      <c r="F17" s="32"/>
      <c r="G17" s="32"/>
      <c r="H17" s="32"/>
      <c r="I17" s="119" t="s">
        <v>25</v>
      </c>
      <c r="J17" s="27" t="str">
        <f>'Rekapitulace stavby'!AN13</f>
        <v>Vyplň údaj</v>
      </c>
      <c r="K17" s="32"/>
      <c r="L17" s="49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5"/>
      <c r="C18" s="32"/>
      <c r="D18" s="32"/>
      <c r="E18" s="283" t="str">
        <f>'Rekapitulace stavby'!E14</f>
        <v>Vyplň údaj</v>
      </c>
      <c r="F18" s="284"/>
      <c r="G18" s="284"/>
      <c r="H18" s="284"/>
      <c r="I18" s="119" t="s">
        <v>28</v>
      </c>
      <c r="J18" s="27" t="str">
        <f>'Rekapitulace stavby'!AN14</f>
        <v>Vyplň údaj</v>
      </c>
      <c r="K18" s="32"/>
      <c r="L18" s="49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5" customHeight="1">
      <c r="A19" s="32"/>
      <c r="B19" s="35"/>
      <c r="C19" s="32"/>
      <c r="D19" s="32"/>
      <c r="E19" s="32"/>
      <c r="F19" s="32"/>
      <c r="G19" s="32"/>
      <c r="H19" s="32"/>
      <c r="I19" s="32"/>
      <c r="J19" s="32"/>
      <c r="K19" s="32"/>
      <c r="L19" s="49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5"/>
      <c r="C20" s="32"/>
      <c r="D20" s="119" t="s">
        <v>31</v>
      </c>
      <c r="E20" s="32"/>
      <c r="F20" s="32"/>
      <c r="G20" s="32"/>
      <c r="H20" s="32"/>
      <c r="I20" s="119" t="s">
        <v>25</v>
      </c>
      <c r="J20" s="120" t="s">
        <v>32</v>
      </c>
      <c r="K20" s="32"/>
      <c r="L20" s="49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5"/>
      <c r="C21" s="32"/>
      <c r="D21" s="32"/>
      <c r="E21" s="120" t="s">
        <v>33</v>
      </c>
      <c r="F21" s="32"/>
      <c r="G21" s="32"/>
      <c r="H21" s="32"/>
      <c r="I21" s="119" t="s">
        <v>28</v>
      </c>
      <c r="J21" s="120" t="s">
        <v>1</v>
      </c>
      <c r="K21" s="32"/>
      <c r="L21" s="49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5" customHeight="1">
      <c r="A22" s="32"/>
      <c r="B22" s="35"/>
      <c r="C22" s="32"/>
      <c r="D22" s="32"/>
      <c r="E22" s="32"/>
      <c r="F22" s="32"/>
      <c r="G22" s="32"/>
      <c r="H22" s="32"/>
      <c r="I22" s="32"/>
      <c r="J22" s="32"/>
      <c r="K22" s="32"/>
      <c r="L22" s="49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5"/>
      <c r="C23" s="32"/>
      <c r="D23" s="119" t="s">
        <v>35</v>
      </c>
      <c r="E23" s="32"/>
      <c r="F23" s="32"/>
      <c r="G23" s="32"/>
      <c r="H23" s="32"/>
      <c r="I23" s="119" t="s">
        <v>25</v>
      </c>
      <c r="J23" s="120" t="s">
        <v>32</v>
      </c>
      <c r="K23" s="32"/>
      <c r="L23" s="49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5"/>
      <c r="C24" s="32"/>
      <c r="D24" s="32"/>
      <c r="E24" s="120" t="s">
        <v>33</v>
      </c>
      <c r="F24" s="32"/>
      <c r="G24" s="32"/>
      <c r="H24" s="32"/>
      <c r="I24" s="119" t="s">
        <v>28</v>
      </c>
      <c r="J24" s="120" t="s">
        <v>1</v>
      </c>
      <c r="K24" s="32"/>
      <c r="L24" s="49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5" customHeight="1">
      <c r="A25" s="32"/>
      <c r="B25" s="35"/>
      <c r="C25" s="32"/>
      <c r="D25" s="32"/>
      <c r="E25" s="32"/>
      <c r="F25" s="32"/>
      <c r="G25" s="32"/>
      <c r="H25" s="32"/>
      <c r="I25" s="32"/>
      <c r="J25" s="32"/>
      <c r="K25" s="32"/>
      <c r="L25" s="49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5"/>
      <c r="C26" s="32"/>
      <c r="D26" s="119" t="s">
        <v>36</v>
      </c>
      <c r="E26" s="32"/>
      <c r="F26" s="32"/>
      <c r="G26" s="32"/>
      <c r="H26" s="32"/>
      <c r="I26" s="32"/>
      <c r="J26" s="32"/>
      <c r="K26" s="32"/>
      <c r="L26" s="49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122"/>
      <c r="B27" s="123"/>
      <c r="C27" s="122"/>
      <c r="D27" s="122"/>
      <c r="E27" s="285" t="s">
        <v>1</v>
      </c>
      <c r="F27" s="285"/>
      <c r="G27" s="285"/>
      <c r="H27" s="285"/>
      <c r="I27" s="122"/>
      <c r="J27" s="122"/>
      <c r="K27" s="122"/>
      <c r="L27" s="124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</row>
    <row r="28" spans="1:31" s="2" customFormat="1" ht="6.95" customHeight="1">
      <c r="A28" s="32"/>
      <c r="B28" s="35"/>
      <c r="C28" s="32"/>
      <c r="D28" s="32"/>
      <c r="E28" s="32"/>
      <c r="F28" s="32"/>
      <c r="G28" s="32"/>
      <c r="H28" s="32"/>
      <c r="I28" s="32"/>
      <c r="J28" s="32"/>
      <c r="K28" s="32"/>
      <c r="L28" s="49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5"/>
      <c r="C29" s="32"/>
      <c r="D29" s="125"/>
      <c r="E29" s="125"/>
      <c r="F29" s="125"/>
      <c r="G29" s="125"/>
      <c r="H29" s="125"/>
      <c r="I29" s="125"/>
      <c r="J29" s="125"/>
      <c r="K29" s="125"/>
      <c r="L29" s="49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4.45" customHeight="1">
      <c r="A30" s="32"/>
      <c r="B30" s="35"/>
      <c r="C30" s="32"/>
      <c r="D30" s="120" t="s">
        <v>102</v>
      </c>
      <c r="E30" s="32"/>
      <c r="F30" s="32"/>
      <c r="G30" s="32"/>
      <c r="H30" s="32"/>
      <c r="I30" s="32"/>
      <c r="J30" s="126">
        <f>J96</f>
        <v>0</v>
      </c>
      <c r="K30" s="32"/>
      <c r="L30" s="49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14.45" customHeight="1">
      <c r="A31" s="32"/>
      <c r="B31" s="35"/>
      <c r="C31" s="32"/>
      <c r="D31" s="127" t="s">
        <v>93</v>
      </c>
      <c r="E31" s="32"/>
      <c r="F31" s="32"/>
      <c r="G31" s="32"/>
      <c r="H31" s="32"/>
      <c r="I31" s="32"/>
      <c r="J31" s="126">
        <f>J102</f>
        <v>0</v>
      </c>
      <c r="K31" s="32"/>
      <c r="L31" s="49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25.35" customHeight="1">
      <c r="A32" s="32"/>
      <c r="B32" s="35"/>
      <c r="C32" s="32"/>
      <c r="D32" s="128" t="s">
        <v>39</v>
      </c>
      <c r="E32" s="32"/>
      <c r="F32" s="32"/>
      <c r="G32" s="32"/>
      <c r="H32" s="32"/>
      <c r="I32" s="32"/>
      <c r="J32" s="129">
        <f>ROUND(J30 + J31, 2)</f>
        <v>0</v>
      </c>
      <c r="K32" s="32"/>
      <c r="L32" s="49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5"/>
      <c r="C33" s="32"/>
      <c r="D33" s="125"/>
      <c r="E33" s="125"/>
      <c r="F33" s="125"/>
      <c r="G33" s="125"/>
      <c r="H33" s="125"/>
      <c r="I33" s="125"/>
      <c r="J33" s="125"/>
      <c r="K33" s="125"/>
      <c r="L33" s="49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5"/>
      <c r="C34" s="32"/>
      <c r="D34" s="32"/>
      <c r="E34" s="32"/>
      <c r="F34" s="130" t="s">
        <v>41</v>
      </c>
      <c r="G34" s="32"/>
      <c r="H34" s="32"/>
      <c r="I34" s="130" t="s">
        <v>40</v>
      </c>
      <c r="J34" s="130" t="s">
        <v>42</v>
      </c>
      <c r="K34" s="32"/>
      <c r="L34" s="49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5"/>
      <c r="C35" s="32"/>
      <c r="D35" s="131" t="s">
        <v>43</v>
      </c>
      <c r="E35" s="119" t="s">
        <v>44</v>
      </c>
      <c r="F35" s="132">
        <f>ROUND((SUM(BE102:BE109) + SUM(BE129:BE229)),  2)</f>
        <v>0</v>
      </c>
      <c r="G35" s="32"/>
      <c r="H35" s="32"/>
      <c r="I35" s="133">
        <v>0.21</v>
      </c>
      <c r="J35" s="132">
        <f>ROUND(((SUM(BE102:BE109) + SUM(BE129:BE229))*I35),  2)</f>
        <v>0</v>
      </c>
      <c r="K35" s="32"/>
      <c r="L35" s="49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5"/>
      <c r="C36" s="32"/>
      <c r="D36" s="32"/>
      <c r="E36" s="119" t="s">
        <v>45</v>
      </c>
      <c r="F36" s="132">
        <f>ROUND((SUM(BF102:BF109) + SUM(BF129:BF229)),  2)</f>
        <v>0</v>
      </c>
      <c r="G36" s="32"/>
      <c r="H36" s="32"/>
      <c r="I36" s="133">
        <v>0.15</v>
      </c>
      <c r="J36" s="132">
        <f>ROUND(((SUM(BF102:BF109) + SUM(BF129:BF229))*I36),  2)</f>
        <v>0</v>
      </c>
      <c r="K36" s="32"/>
      <c r="L36" s="49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hidden="1" customHeight="1">
      <c r="A37" s="32"/>
      <c r="B37" s="35"/>
      <c r="C37" s="32"/>
      <c r="D37" s="32"/>
      <c r="E37" s="119" t="s">
        <v>46</v>
      </c>
      <c r="F37" s="132">
        <f>ROUND((SUM(BG102:BG109) + SUM(BG129:BG229)),  2)</f>
        <v>0</v>
      </c>
      <c r="G37" s="32"/>
      <c r="H37" s="32"/>
      <c r="I37" s="133">
        <v>0.21</v>
      </c>
      <c r="J37" s="132">
        <f>0</f>
        <v>0</v>
      </c>
      <c r="K37" s="32"/>
      <c r="L37" s="49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hidden="1" customHeight="1">
      <c r="A38" s="32"/>
      <c r="B38" s="35"/>
      <c r="C38" s="32"/>
      <c r="D38" s="32"/>
      <c r="E38" s="119" t="s">
        <v>47</v>
      </c>
      <c r="F38" s="132">
        <f>ROUND((SUM(BH102:BH109) + SUM(BH129:BH229)),  2)</f>
        <v>0</v>
      </c>
      <c r="G38" s="32"/>
      <c r="H38" s="32"/>
      <c r="I38" s="133">
        <v>0.15</v>
      </c>
      <c r="J38" s="132">
        <f>0</f>
        <v>0</v>
      </c>
      <c r="K38" s="32"/>
      <c r="L38" s="49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5"/>
      <c r="C39" s="32"/>
      <c r="D39" s="32"/>
      <c r="E39" s="119" t="s">
        <v>48</v>
      </c>
      <c r="F39" s="132">
        <f>ROUND((SUM(BI102:BI109) + SUM(BI129:BI229)),  2)</f>
        <v>0</v>
      </c>
      <c r="G39" s="32"/>
      <c r="H39" s="32"/>
      <c r="I39" s="133">
        <v>0</v>
      </c>
      <c r="J39" s="132">
        <f>0</f>
        <v>0</v>
      </c>
      <c r="K39" s="32"/>
      <c r="L39" s="49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6.95" customHeight="1">
      <c r="A40" s="32"/>
      <c r="B40" s="35"/>
      <c r="C40" s="32"/>
      <c r="D40" s="32"/>
      <c r="E40" s="32"/>
      <c r="F40" s="32"/>
      <c r="G40" s="32"/>
      <c r="H40" s="32"/>
      <c r="I40" s="32"/>
      <c r="J40" s="32"/>
      <c r="K40" s="32"/>
      <c r="L40" s="49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25.35" customHeight="1">
      <c r="A41" s="32"/>
      <c r="B41" s="35"/>
      <c r="C41" s="134"/>
      <c r="D41" s="135" t="s">
        <v>49</v>
      </c>
      <c r="E41" s="136"/>
      <c r="F41" s="136"/>
      <c r="G41" s="137" t="s">
        <v>50</v>
      </c>
      <c r="H41" s="138" t="s">
        <v>51</v>
      </c>
      <c r="I41" s="136"/>
      <c r="J41" s="139">
        <f>SUM(J32:J39)</f>
        <v>0</v>
      </c>
      <c r="K41" s="140"/>
      <c r="L41" s="49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customHeight="1">
      <c r="A42" s="32"/>
      <c r="B42" s="35"/>
      <c r="C42" s="32"/>
      <c r="D42" s="32"/>
      <c r="E42" s="32"/>
      <c r="F42" s="32"/>
      <c r="G42" s="32"/>
      <c r="H42" s="32"/>
      <c r="I42" s="32"/>
      <c r="J42" s="32"/>
      <c r="K42" s="32"/>
      <c r="L42" s="49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9"/>
      <c r="D50" s="141" t="s">
        <v>52</v>
      </c>
      <c r="E50" s="142"/>
      <c r="F50" s="142"/>
      <c r="G50" s="141" t="s">
        <v>53</v>
      </c>
      <c r="H50" s="142"/>
      <c r="I50" s="142"/>
      <c r="J50" s="142"/>
      <c r="K50" s="142"/>
      <c r="L50" s="49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32"/>
      <c r="B61" s="35"/>
      <c r="C61" s="32"/>
      <c r="D61" s="143" t="s">
        <v>54</v>
      </c>
      <c r="E61" s="144"/>
      <c r="F61" s="145" t="s">
        <v>55</v>
      </c>
      <c r="G61" s="143" t="s">
        <v>54</v>
      </c>
      <c r="H61" s="144"/>
      <c r="I61" s="144"/>
      <c r="J61" s="146" t="s">
        <v>55</v>
      </c>
      <c r="K61" s="144"/>
      <c r="L61" s="49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32"/>
      <c r="B65" s="35"/>
      <c r="C65" s="32"/>
      <c r="D65" s="141" t="s">
        <v>56</v>
      </c>
      <c r="E65" s="147"/>
      <c r="F65" s="147"/>
      <c r="G65" s="141" t="s">
        <v>57</v>
      </c>
      <c r="H65" s="147"/>
      <c r="I65" s="147"/>
      <c r="J65" s="147"/>
      <c r="K65" s="147"/>
      <c r="L65" s="49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32"/>
      <c r="B76" s="35"/>
      <c r="C76" s="32"/>
      <c r="D76" s="143" t="s">
        <v>54</v>
      </c>
      <c r="E76" s="144"/>
      <c r="F76" s="145" t="s">
        <v>55</v>
      </c>
      <c r="G76" s="143" t="s">
        <v>54</v>
      </c>
      <c r="H76" s="144"/>
      <c r="I76" s="144"/>
      <c r="J76" s="146" t="s">
        <v>55</v>
      </c>
      <c r="K76" s="144"/>
      <c r="L76" s="49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148"/>
      <c r="C77" s="149"/>
      <c r="D77" s="149"/>
      <c r="E77" s="149"/>
      <c r="F77" s="149"/>
      <c r="G77" s="149"/>
      <c r="H77" s="149"/>
      <c r="I77" s="149"/>
      <c r="J77" s="149"/>
      <c r="K77" s="149"/>
      <c r="L77" s="49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5" customHeight="1">
      <c r="A81" s="32"/>
      <c r="B81" s="150"/>
      <c r="C81" s="151"/>
      <c r="D81" s="151"/>
      <c r="E81" s="151"/>
      <c r="F81" s="151"/>
      <c r="G81" s="151"/>
      <c r="H81" s="151"/>
      <c r="I81" s="151"/>
      <c r="J81" s="151"/>
      <c r="K81" s="151"/>
      <c r="L81" s="49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5" customHeight="1">
      <c r="A82" s="32"/>
      <c r="B82" s="33"/>
      <c r="C82" s="20" t="s">
        <v>103</v>
      </c>
      <c r="D82" s="34"/>
      <c r="E82" s="34"/>
      <c r="F82" s="34"/>
      <c r="G82" s="34"/>
      <c r="H82" s="34"/>
      <c r="I82" s="34"/>
      <c r="J82" s="34"/>
      <c r="K82" s="34"/>
      <c r="L82" s="49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5" customHeight="1">
      <c r="A83" s="32"/>
      <c r="B83" s="33"/>
      <c r="C83" s="34"/>
      <c r="D83" s="34"/>
      <c r="E83" s="34"/>
      <c r="F83" s="34"/>
      <c r="G83" s="34"/>
      <c r="H83" s="34"/>
      <c r="I83" s="34"/>
      <c r="J83" s="34"/>
      <c r="K83" s="34"/>
      <c r="L83" s="49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customHeight="1">
      <c r="A84" s="32"/>
      <c r="B84" s="33"/>
      <c r="C84" s="26" t="s">
        <v>16</v>
      </c>
      <c r="D84" s="34"/>
      <c r="E84" s="34"/>
      <c r="F84" s="34"/>
      <c r="G84" s="34"/>
      <c r="H84" s="34"/>
      <c r="I84" s="34"/>
      <c r="J84" s="34"/>
      <c r="K84" s="34"/>
      <c r="L84" s="49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customHeight="1">
      <c r="A85" s="32"/>
      <c r="B85" s="33"/>
      <c r="C85" s="34"/>
      <c r="D85" s="34"/>
      <c r="E85" s="286" t="str">
        <f>E7</f>
        <v>Koryta - rekonstrukce VO a ODS</v>
      </c>
      <c r="F85" s="287"/>
      <c r="G85" s="287"/>
      <c r="H85" s="287"/>
      <c r="I85" s="34"/>
      <c r="J85" s="34"/>
      <c r="K85" s="34"/>
      <c r="L85" s="49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customHeight="1">
      <c r="A86" s="32"/>
      <c r="B86" s="33"/>
      <c r="C86" s="26" t="s">
        <v>100</v>
      </c>
      <c r="D86" s="34"/>
      <c r="E86" s="34"/>
      <c r="F86" s="34"/>
      <c r="G86" s="34"/>
      <c r="H86" s="34"/>
      <c r="I86" s="34"/>
      <c r="J86" s="34"/>
      <c r="K86" s="34"/>
      <c r="L86" s="49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customHeight="1">
      <c r="A87" s="32"/>
      <c r="B87" s="33"/>
      <c r="C87" s="34"/>
      <c r="D87" s="34"/>
      <c r="E87" s="232" t="str">
        <f>E9</f>
        <v>2022_11_01 - VEŘEJNÉ OSVĚTLENÍ A ODS</v>
      </c>
      <c r="F87" s="288"/>
      <c r="G87" s="288"/>
      <c r="H87" s="288"/>
      <c r="I87" s="34"/>
      <c r="J87" s="34"/>
      <c r="K87" s="34"/>
      <c r="L87" s="49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5" customHeight="1">
      <c r="A88" s="32"/>
      <c r="B88" s="33"/>
      <c r="C88" s="34"/>
      <c r="D88" s="34"/>
      <c r="E88" s="34"/>
      <c r="F88" s="34"/>
      <c r="G88" s="34"/>
      <c r="H88" s="34"/>
      <c r="I88" s="34"/>
      <c r="J88" s="34"/>
      <c r="K88" s="34"/>
      <c r="L88" s="49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customHeight="1">
      <c r="A89" s="32"/>
      <c r="B89" s="33"/>
      <c r="C89" s="26" t="s">
        <v>20</v>
      </c>
      <c r="D89" s="34"/>
      <c r="E89" s="34"/>
      <c r="F89" s="24" t="str">
        <f>F12</f>
        <v>Koryta</v>
      </c>
      <c r="G89" s="34"/>
      <c r="H89" s="34"/>
      <c r="I89" s="26" t="s">
        <v>22</v>
      </c>
      <c r="J89" s="64" t="str">
        <f>IF(J12="","",J12)</f>
        <v>8.8.2022</v>
      </c>
      <c r="K89" s="34"/>
      <c r="L89" s="49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5" customHeight="1">
      <c r="A90" s="32"/>
      <c r="B90" s="33"/>
      <c r="C90" s="34"/>
      <c r="D90" s="34"/>
      <c r="E90" s="34"/>
      <c r="F90" s="34"/>
      <c r="G90" s="34"/>
      <c r="H90" s="34"/>
      <c r="I90" s="34"/>
      <c r="J90" s="34"/>
      <c r="K90" s="34"/>
      <c r="L90" s="49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5.2" customHeight="1">
      <c r="A91" s="32"/>
      <c r="B91" s="33"/>
      <c r="C91" s="26" t="s">
        <v>24</v>
      </c>
      <c r="D91" s="34"/>
      <c r="E91" s="34"/>
      <c r="F91" s="24" t="str">
        <f>E15</f>
        <v>Obec Koryta</v>
      </c>
      <c r="G91" s="34"/>
      <c r="H91" s="34"/>
      <c r="I91" s="26" t="s">
        <v>31</v>
      </c>
      <c r="J91" s="29" t="str">
        <f>E21</f>
        <v>Jiří PELANT</v>
      </c>
      <c r="K91" s="34"/>
      <c r="L91" s="49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2" customHeight="1">
      <c r="A92" s="32"/>
      <c r="B92" s="33"/>
      <c r="C92" s="26" t="s">
        <v>29</v>
      </c>
      <c r="D92" s="34"/>
      <c r="E92" s="34"/>
      <c r="F92" s="24" t="str">
        <f>IF(E18="","",E18)</f>
        <v>Vyplň údaj</v>
      </c>
      <c r="G92" s="34"/>
      <c r="H92" s="34"/>
      <c r="I92" s="26" t="s">
        <v>35</v>
      </c>
      <c r="J92" s="29" t="str">
        <f>E24</f>
        <v>Jiří PELANT</v>
      </c>
      <c r="K92" s="34"/>
      <c r="L92" s="49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customHeight="1">
      <c r="A93" s="32"/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49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customHeight="1">
      <c r="A94" s="32"/>
      <c r="B94" s="33"/>
      <c r="C94" s="152" t="s">
        <v>104</v>
      </c>
      <c r="D94" s="113"/>
      <c r="E94" s="113"/>
      <c r="F94" s="113"/>
      <c r="G94" s="113"/>
      <c r="H94" s="113"/>
      <c r="I94" s="113"/>
      <c r="J94" s="153" t="s">
        <v>105</v>
      </c>
      <c r="K94" s="113"/>
      <c r="L94" s="49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customHeight="1">
      <c r="A95" s="32"/>
      <c r="B95" s="33"/>
      <c r="C95" s="34"/>
      <c r="D95" s="34"/>
      <c r="E95" s="34"/>
      <c r="F95" s="34"/>
      <c r="G95" s="34"/>
      <c r="H95" s="34"/>
      <c r="I95" s="34"/>
      <c r="J95" s="34"/>
      <c r="K95" s="34"/>
      <c r="L95" s="49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" customHeight="1">
      <c r="A96" s="32"/>
      <c r="B96" s="33"/>
      <c r="C96" s="154" t="s">
        <v>106</v>
      </c>
      <c r="D96" s="34"/>
      <c r="E96" s="34"/>
      <c r="F96" s="34"/>
      <c r="G96" s="34"/>
      <c r="H96" s="34"/>
      <c r="I96" s="34"/>
      <c r="J96" s="82">
        <f>J129</f>
        <v>0</v>
      </c>
      <c r="K96" s="34"/>
      <c r="L96" s="49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4" t="s">
        <v>107</v>
      </c>
    </row>
    <row r="97" spans="1:65" s="9" customFormat="1" ht="24.95" customHeight="1">
      <c r="B97" s="155"/>
      <c r="C97" s="156"/>
      <c r="D97" s="157" t="s">
        <v>108</v>
      </c>
      <c r="E97" s="158"/>
      <c r="F97" s="158"/>
      <c r="G97" s="158"/>
      <c r="H97" s="158"/>
      <c r="I97" s="158"/>
      <c r="J97" s="159">
        <f>J130</f>
        <v>0</v>
      </c>
      <c r="K97" s="156"/>
      <c r="L97" s="160"/>
    </row>
    <row r="98" spans="1:65" s="10" customFormat="1" ht="19.899999999999999" customHeight="1">
      <c r="B98" s="161"/>
      <c r="C98" s="162"/>
      <c r="D98" s="163" t="s">
        <v>109</v>
      </c>
      <c r="E98" s="164"/>
      <c r="F98" s="164"/>
      <c r="G98" s="164"/>
      <c r="H98" s="164"/>
      <c r="I98" s="164"/>
      <c r="J98" s="165">
        <f>J131</f>
        <v>0</v>
      </c>
      <c r="K98" s="162"/>
      <c r="L98" s="166"/>
    </row>
    <row r="99" spans="1:65" s="10" customFormat="1" ht="19.899999999999999" customHeight="1">
      <c r="B99" s="161"/>
      <c r="C99" s="162"/>
      <c r="D99" s="163" t="s">
        <v>110</v>
      </c>
      <c r="E99" s="164"/>
      <c r="F99" s="164"/>
      <c r="G99" s="164"/>
      <c r="H99" s="164"/>
      <c r="I99" s="164"/>
      <c r="J99" s="165">
        <f>J177</f>
        <v>0</v>
      </c>
      <c r="K99" s="162"/>
      <c r="L99" s="166"/>
    </row>
    <row r="100" spans="1:65" s="2" customFormat="1" ht="21.75" customHeight="1">
      <c r="A100" s="32"/>
      <c r="B100" s="33"/>
      <c r="C100" s="34"/>
      <c r="D100" s="34"/>
      <c r="E100" s="34"/>
      <c r="F100" s="34"/>
      <c r="G100" s="34"/>
      <c r="H100" s="34"/>
      <c r="I100" s="34"/>
      <c r="J100" s="34"/>
      <c r="K100" s="34"/>
      <c r="L100" s="49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</row>
    <row r="101" spans="1:65" s="2" customFormat="1" ht="6.95" customHeight="1">
      <c r="A101" s="32"/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49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</row>
    <row r="102" spans="1:65" s="2" customFormat="1" ht="29.25" customHeight="1">
      <c r="A102" s="32"/>
      <c r="B102" s="33"/>
      <c r="C102" s="154" t="s">
        <v>111</v>
      </c>
      <c r="D102" s="34"/>
      <c r="E102" s="34"/>
      <c r="F102" s="34"/>
      <c r="G102" s="34"/>
      <c r="H102" s="34"/>
      <c r="I102" s="34"/>
      <c r="J102" s="167">
        <f>ROUND(J103 + J104 + J105 + J106 + J107 + J108,2)</f>
        <v>0</v>
      </c>
      <c r="K102" s="34"/>
      <c r="L102" s="49"/>
      <c r="N102" s="168" t="s">
        <v>43</v>
      </c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</row>
    <row r="103" spans="1:65" s="2" customFormat="1" ht="18" customHeight="1">
      <c r="A103" s="32"/>
      <c r="B103" s="33"/>
      <c r="C103" s="34"/>
      <c r="D103" s="254" t="s">
        <v>112</v>
      </c>
      <c r="E103" s="253"/>
      <c r="F103" s="253"/>
      <c r="G103" s="34"/>
      <c r="H103" s="34"/>
      <c r="I103" s="34"/>
      <c r="J103" s="104">
        <v>0</v>
      </c>
      <c r="K103" s="34"/>
      <c r="L103" s="169"/>
      <c r="M103" s="170"/>
      <c r="N103" s="171" t="s">
        <v>44</v>
      </c>
      <c r="O103" s="170"/>
      <c r="P103" s="170"/>
      <c r="Q103" s="170"/>
      <c r="R103" s="170"/>
      <c r="S103" s="172"/>
      <c r="T103" s="172"/>
      <c r="U103" s="172"/>
      <c r="V103" s="172"/>
      <c r="W103" s="172"/>
      <c r="X103" s="172"/>
      <c r="Y103" s="172"/>
      <c r="Z103" s="172"/>
      <c r="AA103" s="172"/>
      <c r="AB103" s="172"/>
      <c r="AC103" s="172"/>
      <c r="AD103" s="172"/>
      <c r="AE103" s="172"/>
      <c r="AF103" s="170"/>
      <c r="AG103" s="170"/>
      <c r="AH103" s="170"/>
      <c r="AI103" s="170"/>
      <c r="AJ103" s="170"/>
      <c r="AK103" s="170"/>
      <c r="AL103" s="170"/>
      <c r="AM103" s="170"/>
      <c r="AN103" s="170"/>
      <c r="AO103" s="170"/>
      <c r="AP103" s="170"/>
      <c r="AQ103" s="170"/>
      <c r="AR103" s="170"/>
      <c r="AS103" s="170"/>
      <c r="AT103" s="170"/>
      <c r="AU103" s="170"/>
      <c r="AV103" s="170"/>
      <c r="AW103" s="170"/>
      <c r="AX103" s="170"/>
      <c r="AY103" s="173" t="s">
        <v>113</v>
      </c>
      <c r="AZ103" s="170"/>
      <c r="BA103" s="170"/>
      <c r="BB103" s="170"/>
      <c r="BC103" s="170"/>
      <c r="BD103" s="170"/>
      <c r="BE103" s="174">
        <f t="shared" ref="BE103:BE108" si="0">IF(N103="základní",J103,0)</f>
        <v>0</v>
      </c>
      <c r="BF103" s="174">
        <f t="shared" ref="BF103:BF108" si="1">IF(N103="snížená",J103,0)</f>
        <v>0</v>
      </c>
      <c r="BG103" s="174">
        <f t="shared" ref="BG103:BG108" si="2">IF(N103="zákl. přenesená",J103,0)</f>
        <v>0</v>
      </c>
      <c r="BH103" s="174">
        <f t="shared" ref="BH103:BH108" si="3">IF(N103="sníž. přenesená",J103,0)</f>
        <v>0</v>
      </c>
      <c r="BI103" s="174">
        <f t="shared" ref="BI103:BI108" si="4">IF(N103="nulová",J103,0)</f>
        <v>0</v>
      </c>
      <c r="BJ103" s="173" t="s">
        <v>87</v>
      </c>
      <c r="BK103" s="170"/>
      <c r="BL103" s="170"/>
      <c r="BM103" s="170"/>
    </row>
    <row r="104" spans="1:65" s="2" customFormat="1" ht="18" customHeight="1">
      <c r="A104" s="32"/>
      <c r="B104" s="33"/>
      <c r="C104" s="34"/>
      <c r="D104" s="254" t="s">
        <v>114</v>
      </c>
      <c r="E104" s="253"/>
      <c r="F104" s="253"/>
      <c r="G104" s="34"/>
      <c r="H104" s="34"/>
      <c r="I104" s="34"/>
      <c r="J104" s="104">
        <v>0</v>
      </c>
      <c r="K104" s="34"/>
      <c r="L104" s="169"/>
      <c r="M104" s="170"/>
      <c r="N104" s="171" t="s">
        <v>44</v>
      </c>
      <c r="O104" s="170"/>
      <c r="P104" s="170"/>
      <c r="Q104" s="170"/>
      <c r="R104" s="170"/>
      <c r="S104" s="172"/>
      <c r="T104" s="172"/>
      <c r="U104" s="172"/>
      <c r="V104" s="172"/>
      <c r="W104" s="172"/>
      <c r="X104" s="172"/>
      <c r="Y104" s="172"/>
      <c r="Z104" s="172"/>
      <c r="AA104" s="172"/>
      <c r="AB104" s="172"/>
      <c r="AC104" s="172"/>
      <c r="AD104" s="172"/>
      <c r="AE104" s="172"/>
      <c r="AF104" s="170"/>
      <c r="AG104" s="170"/>
      <c r="AH104" s="170"/>
      <c r="AI104" s="170"/>
      <c r="AJ104" s="170"/>
      <c r="AK104" s="170"/>
      <c r="AL104" s="170"/>
      <c r="AM104" s="170"/>
      <c r="AN104" s="170"/>
      <c r="AO104" s="170"/>
      <c r="AP104" s="170"/>
      <c r="AQ104" s="170"/>
      <c r="AR104" s="170"/>
      <c r="AS104" s="170"/>
      <c r="AT104" s="170"/>
      <c r="AU104" s="170"/>
      <c r="AV104" s="170"/>
      <c r="AW104" s="170"/>
      <c r="AX104" s="170"/>
      <c r="AY104" s="173" t="s">
        <v>113</v>
      </c>
      <c r="AZ104" s="170"/>
      <c r="BA104" s="170"/>
      <c r="BB104" s="170"/>
      <c r="BC104" s="170"/>
      <c r="BD104" s="170"/>
      <c r="BE104" s="174">
        <f t="shared" si="0"/>
        <v>0</v>
      </c>
      <c r="BF104" s="174">
        <f t="shared" si="1"/>
        <v>0</v>
      </c>
      <c r="BG104" s="174">
        <f t="shared" si="2"/>
        <v>0</v>
      </c>
      <c r="BH104" s="174">
        <f t="shared" si="3"/>
        <v>0</v>
      </c>
      <c r="BI104" s="174">
        <f t="shared" si="4"/>
        <v>0</v>
      </c>
      <c r="BJ104" s="173" t="s">
        <v>87</v>
      </c>
      <c r="BK104" s="170"/>
      <c r="BL104" s="170"/>
      <c r="BM104" s="170"/>
    </row>
    <row r="105" spans="1:65" s="2" customFormat="1" ht="18" customHeight="1">
      <c r="A105" s="32"/>
      <c r="B105" s="33"/>
      <c r="C105" s="34"/>
      <c r="D105" s="254" t="s">
        <v>115</v>
      </c>
      <c r="E105" s="253"/>
      <c r="F105" s="253"/>
      <c r="G105" s="34"/>
      <c r="H105" s="34"/>
      <c r="I105" s="34"/>
      <c r="J105" s="104">
        <v>0</v>
      </c>
      <c r="K105" s="34"/>
      <c r="L105" s="169"/>
      <c r="M105" s="170"/>
      <c r="N105" s="171" t="s">
        <v>44</v>
      </c>
      <c r="O105" s="170"/>
      <c r="P105" s="170"/>
      <c r="Q105" s="170"/>
      <c r="R105" s="170"/>
      <c r="S105" s="172"/>
      <c r="T105" s="172"/>
      <c r="U105" s="172"/>
      <c r="V105" s="172"/>
      <c r="W105" s="172"/>
      <c r="X105" s="172"/>
      <c r="Y105" s="172"/>
      <c r="Z105" s="172"/>
      <c r="AA105" s="172"/>
      <c r="AB105" s="172"/>
      <c r="AC105" s="172"/>
      <c r="AD105" s="172"/>
      <c r="AE105" s="172"/>
      <c r="AF105" s="170"/>
      <c r="AG105" s="170"/>
      <c r="AH105" s="170"/>
      <c r="AI105" s="170"/>
      <c r="AJ105" s="170"/>
      <c r="AK105" s="170"/>
      <c r="AL105" s="170"/>
      <c r="AM105" s="170"/>
      <c r="AN105" s="170"/>
      <c r="AO105" s="170"/>
      <c r="AP105" s="170"/>
      <c r="AQ105" s="170"/>
      <c r="AR105" s="170"/>
      <c r="AS105" s="170"/>
      <c r="AT105" s="170"/>
      <c r="AU105" s="170"/>
      <c r="AV105" s="170"/>
      <c r="AW105" s="170"/>
      <c r="AX105" s="170"/>
      <c r="AY105" s="173" t="s">
        <v>113</v>
      </c>
      <c r="AZ105" s="170"/>
      <c r="BA105" s="170"/>
      <c r="BB105" s="170"/>
      <c r="BC105" s="170"/>
      <c r="BD105" s="170"/>
      <c r="BE105" s="174">
        <f t="shared" si="0"/>
        <v>0</v>
      </c>
      <c r="BF105" s="174">
        <f t="shared" si="1"/>
        <v>0</v>
      </c>
      <c r="BG105" s="174">
        <f t="shared" si="2"/>
        <v>0</v>
      </c>
      <c r="BH105" s="174">
        <f t="shared" si="3"/>
        <v>0</v>
      </c>
      <c r="BI105" s="174">
        <f t="shared" si="4"/>
        <v>0</v>
      </c>
      <c r="BJ105" s="173" t="s">
        <v>87</v>
      </c>
      <c r="BK105" s="170"/>
      <c r="BL105" s="170"/>
      <c r="BM105" s="170"/>
    </row>
    <row r="106" spans="1:65" s="2" customFormat="1" ht="18" customHeight="1">
      <c r="A106" s="32"/>
      <c r="B106" s="33"/>
      <c r="C106" s="34"/>
      <c r="D106" s="254" t="s">
        <v>116</v>
      </c>
      <c r="E106" s="253"/>
      <c r="F106" s="253"/>
      <c r="G106" s="34"/>
      <c r="H106" s="34"/>
      <c r="I106" s="34"/>
      <c r="J106" s="104">
        <v>0</v>
      </c>
      <c r="K106" s="34"/>
      <c r="L106" s="169"/>
      <c r="M106" s="170"/>
      <c r="N106" s="171" t="s">
        <v>44</v>
      </c>
      <c r="O106" s="170"/>
      <c r="P106" s="170"/>
      <c r="Q106" s="170"/>
      <c r="R106" s="170"/>
      <c r="S106" s="172"/>
      <c r="T106" s="172"/>
      <c r="U106" s="172"/>
      <c r="V106" s="172"/>
      <c r="W106" s="172"/>
      <c r="X106" s="172"/>
      <c r="Y106" s="172"/>
      <c r="Z106" s="172"/>
      <c r="AA106" s="172"/>
      <c r="AB106" s="172"/>
      <c r="AC106" s="172"/>
      <c r="AD106" s="172"/>
      <c r="AE106" s="172"/>
      <c r="AF106" s="170"/>
      <c r="AG106" s="170"/>
      <c r="AH106" s="170"/>
      <c r="AI106" s="170"/>
      <c r="AJ106" s="170"/>
      <c r="AK106" s="170"/>
      <c r="AL106" s="170"/>
      <c r="AM106" s="170"/>
      <c r="AN106" s="170"/>
      <c r="AO106" s="170"/>
      <c r="AP106" s="170"/>
      <c r="AQ106" s="170"/>
      <c r="AR106" s="170"/>
      <c r="AS106" s="170"/>
      <c r="AT106" s="170"/>
      <c r="AU106" s="170"/>
      <c r="AV106" s="170"/>
      <c r="AW106" s="170"/>
      <c r="AX106" s="170"/>
      <c r="AY106" s="173" t="s">
        <v>113</v>
      </c>
      <c r="AZ106" s="170"/>
      <c r="BA106" s="170"/>
      <c r="BB106" s="170"/>
      <c r="BC106" s="170"/>
      <c r="BD106" s="170"/>
      <c r="BE106" s="174">
        <f t="shared" si="0"/>
        <v>0</v>
      </c>
      <c r="BF106" s="174">
        <f t="shared" si="1"/>
        <v>0</v>
      </c>
      <c r="BG106" s="174">
        <f t="shared" si="2"/>
        <v>0</v>
      </c>
      <c r="BH106" s="174">
        <f t="shared" si="3"/>
        <v>0</v>
      </c>
      <c r="BI106" s="174">
        <f t="shared" si="4"/>
        <v>0</v>
      </c>
      <c r="BJ106" s="173" t="s">
        <v>87</v>
      </c>
      <c r="BK106" s="170"/>
      <c r="BL106" s="170"/>
      <c r="BM106" s="170"/>
    </row>
    <row r="107" spans="1:65" s="2" customFormat="1" ht="18" customHeight="1">
      <c r="A107" s="32"/>
      <c r="B107" s="33"/>
      <c r="C107" s="34"/>
      <c r="D107" s="254" t="s">
        <v>117</v>
      </c>
      <c r="E107" s="253"/>
      <c r="F107" s="253"/>
      <c r="G107" s="34"/>
      <c r="H107" s="34"/>
      <c r="I107" s="34"/>
      <c r="J107" s="104">
        <v>0</v>
      </c>
      <c r="K107" s="34"/>
      <c r="L107" s="169"/>
      <c r="M107" s="170"/>
      <c r="N107" s="171" t="s">
        <v>44</v>
      </c>
      <c r="O107" s="170"/>
      <c r="P107" s="170"/>
      <c r="Q107" s="170"/>
      <c r="R107" s="170"/>
      <c r="S107" s="172"/>
      <c r="T107" s="172"/>
      <c r="U107" s="172"/>
      <c r="V107" s="172"/>
      <c r="W107" s="172"/>
      <c r="X107" s="172"/>
      <c r="Y107" s="172"/>
      <c r="Z107" s="172"/>
      <c r="AA107" s="172"/>
      <c r="AB107" s="172"/>
      <c r="AC107" s="172"/>
      <c r="AD107" s="172"/>
      <c r="AE107" s="172"/>
      <c r="AF107" s="170"/>
      <c r="AG107" s="170"/>
      <c r="AH107" s="170"/>
      <c r="AI107" s="170"/>
      <c r="AJ107" s="170"/>
      <c r="AK107" s="170"/>
      <c r="AL107" s="170"/>
      <c r="AM107" s="170"/>
      <c r="AN107" s="170"/>
      <c r="AO107" s="170"/>
      <c r="AP107" s="170"/>
      <c r="AQ107" s="170"/>
      <c r="AR107" s="170"/>
      <c r="AS107" s="170"/>
      <c r="AT107" s="170"/>
      <c r="AU107" s="170"/>
      <c r="AV107" s="170"/>
      <c r="AW107" s="170"/>
      <c r="AX107" s="170"/>
      <c r="AY107" s="173" t="s">
        <v>113</v>
      </c>
      <c r="AZ107" s="170"/>
      <c r="BA107" s="170"/>
      <c r="BB107" s="170"/>
      <c r="BC107" s="170"/>
      <c r="BD107" s="170"/>
      <c r="BE107" s="174">
        <f t="shared" si="0"/>
        <v>0</v>
      </c>
      <c r="BF107" s="174">
        <f t="shared" si="1"/>
        <v>0</v>
      </c>
      <c r="BG107" s="174">
        <f t="shared" si="2"/>
        <v>0</v>
      </c>
      <c r="BH107" s="174">
        <f t="shared" si="3"/>
        <v>0</v>
      </c>
      <c r="BI107" s="174">
        <f t="shared" si="4"/>
        <v>0</v>
      </c>
      <c r="BJ107" s="173" t="s">
        <v>87</v>
      </c>
      <c r="BK107" s="170"/>
      <c r="BL107" s="170"/>
      <c r="BM107" s="170"/>
    </row>
    <row r="108" spans="1:65" s="2" customFormat="1" ht="18" customHeight="1">
      <c r="A108" s="32"/>
      <c r="B108" s="33"/>
      <c r="C108" s="34"/>
      <c r="D108" s="103" t="s">
        <v>118</v>
      </c>
      <c r="E108" s="34"/>
      <c r="F108" s="34"/>
      <c r="G108" s="34"/>
      <c r="H108" s="34"/>
      <c r="I108" s="34"/>
      <c r="J108" s="104">
        <f>ROUND(J30*T108,2)</f>
        <v>0</v>
      </c>
      <c r="K108" s="34"/>
      <c r="L108" s="169"/>
      <c r="M108" s="170"/>
      <c r="N108" s="171" t="s">
        <v>44</v>
      </c>
      <c r="O108" s="170"/>
      <c r="P108" s="170"/>
      <c r="Q108" s="170"/>
      <c r="R108" s="170"/>
      <c r="S108" s="172"/>
      <c r="T108" s="172"/>
      <c r="U108" s="172"/>
      <c r="V108" s="172"/>
      <c r="W108" s="172"/>
      <c r="X108" s="172"/>
      <c r="Y108" s="172"/>
      <c r="Z108" s="172"/>
      <c r="AA108" s="172"/>
      <c r="AB108" s="172"/>
      <c r="AC108" s="172"/>
      <c r="AD108" s="172"/>
      <c r="AE108" s="172"/>
      <c r="AF108" s="170"/>
      <c r="AG108" s="170"/>
      <c r="AH108" s="170"/>
      <c r="AI108" s="170"/>
      <c r="AJ108" s="170"/>
      <c r="AK108" s="170"/>
      <c r="AL108" s="170"/>
      <c r="AM108" s="170"/>
      <c r="AN108" s="170"/>
      <c r="AO108" s="170"/>
      <c r="AP108" s="170"/>
      <c r="AQ108" s="170"/>
      <c r="AR108" s="170"/>
      <c r="AS108" s="170"/>
      <c r="AT108" s="170"/>
      <c r="AU108" s="170"/>
      <c r="AV108" s="170"/>
      <c r="AW108" s="170"/>
      <c r="AX108" s="170"/>
      <c r="AY108" s="173" t="s">
        <v>119</v>
      </c>
      <c r="AZ108" s="170"/>
      <c r="BA108" s="170"/>
      <c r="BB108" s="170"/>
      <c r="BC108" s="170"/>
      <c r="BD108" s="170"/>
      <c r="BE108" s="174">
        <f t="shared" si="0"/>
        <v>0</v>
      </c>
      <c r="BF108" s="174">
        <f t="shared" si="1"/>
        <v>0</v>
      </c>
      <c r="BG108" s="174">
        <f t="shared" si="2"/>
        <v>0</v>
      </c>
      <c r="BH108" s="174">
        <f t="shared" si="3"/>
        <v>0</v>
      </c>
      <c r="BI108" s="174">
        <f t="shared" si="4"/>
        <v>0</v>
      </c>
      <c r="BJ108" s="173" t="s">
        <v>87</v>
      </c>
      <c r="BK108" s="170"/>
      <c r="BL108" s="170"/>
      <c r="BM108" s="170"/>
    </row>
    <row r="109" spans="1:65" s="2" customFormat="1" ht="11.25">
      <c r="A109" s="32"/>
      <c r="B109" s="33"/>
      <c r="C109" s="34"/>
      <c r="D109" s="34"/>
      <c r="E109" s="34"/>
      <c r="F109" s="34"/>
      <c r="G109" s="34"/>
      <c r="H109" s="34"/>
      <c r="I109" s="34"/>
      <c r="J109" s="34"/>
      <c r="K109" s="34"/>
      <c r="L109" s="49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65" s="2" customFormat="1" ht="29.25" customHeight="1">
      <c r="A110" s="32"/>
      <c r="B110" s="33"/>
      <c r="C110" s="112" t="s">
        <v>98</v>
      </c>
      <c r="D110" s="113"/>
      <c r="E110" s="113"/>
      <c r="F110" s="113"/>
      <c r="G110" s="113"/>
      <c r="H110" s="113"/>
      <c r="I110" s="113"/>
      <c r="J110" s="114">
        <f>ROUND(J96+J102,2)</f>
        <v>0</v>
      </c>
      <c r="K110" s="113"/>
      <c r="L110" s="49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65" s="2" customFormat="1" ht="6.95" customHeight="1">
      <c r="A111" s="32"/>
      <c r="B111" s="52"/>
      <c r="C111" s="53"/>
      <c r="D111" s="53"/>
      <c r="E111" s="53"/>
      <c r="F111" s="53"/>
      <c r="G111" s="53"/>
      <c r="H111" s="53"/>
      <c r="I111" s="53"/>
      <c r="J111" s="53"/>
      <c r="K111" s="53"/>
      <c r="L111" s="49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5" spans="1:31" s="2" customFormat="1" ht="6.95" customHeight="1">
      <c r="A115" s="32"/>
      <c r="B115" s="54"/>
      <c r="C115" s="55"/>
      <c r="D115" s="55"/>
      <c r="E115" s="55"/>
      <c r="F115" s="55"/>
      <c r="G115" s="55"/>
      <c r="H115" s="55"/>
      <c r="I115" s="55"/>
      <c r="J115" s="55"/>
      <c r="K115" s="55"/>
      <c r="L115" s="49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24.95" customHeight="1">
      <c r="A116" s="32"/>
      <c r="B116" s="33"/>
      <c r="C116" s="20" t="s">
        <v>120</v>
      </c>
      <c r="D116" s="34"/>
      <c r="E116" s="34"/>
      <c r="F116" s="34"/>
      <c r="G116" s="34"/>
      <c r="H116" s="34"/>
      <c r="I116" s="34"/>
      <c r="J116" s="34"/>
      <c r="K116" s="34"/>
      <c r="L116" s="49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6.95" customHeight="1">
      <c r="A117" s="32"/>
      <c r="B117" s="33"/>
      <c r="C117" s="34"/>
      <c r="D117" s="34"/>
      <c r="E117" s="34"/>
      <c r="F117" s="34"/>
      <c r="G117" s="34"/>
      <c r="H117" s="34"/>
      <c r="I117" s="34"/>
      <c r="J117" s="34"/>
      <c r="K117" s="34"/>
      <c r="L117" s="49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2" customFormat="1" ht="12" customHeight="1">
      <c r="A118" s="32"/>
      <c r="B118" s="33"/>
      <c r="C118" s="26" t="s">
        <v>16</v>
      </c>
      <c r="D118" s="34"/>
      <c r="E118" s="34"/>
      <c r="F118" s="34"/>
      <c r="G118" s="34"/>
      <c r="H118" s="34"/>
      <c r="I118" s="34"/>
      <c r="J118" s="34"/>
      <c r="K118" s="34"/>
      <c r="L118" s="49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16.5" customHeight="1">
      <c r="A119" s="32"/>
      <c r="B119" s="33"/>
      <c r="C119" s="34"/>
      <c r="D119" s="34"/>
      <c r="E119" s="286" t="str">
        <f>E7</f>
        <v>Koryta - rekonstrukce VO a ODS</v>
      </c>
      <c r="F119" s="287"/>
      <c r="G119" s="287"/>
      <c r="H119" s="287"/>
      <c r="I119" s="34"/>
      <c r="J119" s="34"/>
      <c r="K119" s="34"/>
      <c r="L119" s="49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12" customHeight="1">
      <c r="A120" s="32"/>
      <c r="B120" s="33"/>
      <c r="C120" s="26" t="s">
        <v>100</v>
      </c>
      <c r="D120" s="34"/>
      <c r="E120" s="34"/>
      <c r="F120" s="34"/>
      <c r="G120" s="34"/>
      <c r="H120" s="34"/>
      <c r="I120" s="34"/>
      <c r="J120" s="34"/>
      <c r="K120" s="34"/>
      <c r="L120" s="49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16.5" customHeight="1">
      <c r="A121" s="32"/>
      <c r="B121" s="33"/>
      <c r="C121" s="34"/>
      <c r="D121" s="34"/>
      <c r="E121" s="232" t="str">
        <f>E9</f>
        <v>2022_11_01 - VEŘEJNÉ OSVĚTLENÍ A ODS</v>
      </c>
      <c r="F121" s="288"/>
      <c r="G121" s="288"/>
      <c r="H121" s="288"/>
      <c r="I121" s="34"/>
      <c r="J121" s="34"/>
      <c r="K121" s="34"/>
      <c r="L121" s="49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6.95" customHeight="1">
      <c r="A122" s="32"/>
      <c r="B122" s="33"/>
      <c r="C122" s="34"/>
      <c r="D122" s="34"/>
      <c r="E122" s="34"/>
      <c r="F122" s="34"/>
      <c r="G122" s="34"/>
      <c r="H122" s="34"/>
      <c r="I122" s="34"/>
      <c r="J122" s="34"/>
      <c r="K122" s="34"/>
      <c r="L122" s="49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2" customHeight="1">
      <c r="A123" s="32"/>
      <c r="B123" s="33"/>
      <c r="C123" s="26" t="s">
        <v>20</v>
      </c>
      <c r="D123" s="34"/>
      <c r="E123" s="34"/>
      <c r="F123" s="24" t="str">
        <f>F12</f>
        <v>Koryta</v>
      </c>
      <c r="G123" s="34"/>
      <c r="H123" s="34"/>
      <c r="I123" s="26" t="s">
        <v>22</v>
      </c>
      <c r="J123" s="64" t="str">
        <f>IF(J12="","",J12)</f>
        <v>8.8.2022</v>
      </c>
      <c r="K123" s="34"/>
      <c r="L123" s="49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6.95" customHeight="1">
      <c r="A124" s="32"/>
      <c r="B124" s="33"/>
      <c r="C124" s="34"/>
      <c r="D124" s="34"/>
      <c r="E124" s="34"/>
      <c r="F124" s="34"/>
      <c r="G124" s="34"/>
      <c r="H124" s="34"/>
      <c r="I124" s="34"/>
      <c r="J124" s="34"/>
      <c r="K124" s="34"/>
      <c r="L124" s="49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5.2" customHeight="1">
      <c r="A125" s="32"/>
      <c r="B125" s="33"/>
      <c r="C125" s="26" t="s">
        <v>24</v>
      </c>
      <c r="D125" s="34"/>
      <c r="E125" s="34"/>
      <c r="F125" s="24" t="str">
        <f>E15</f>
        <v>Obec Koryta</v>
      </c>
      <c r="G125" s="34"/>
      <c r="H125" s="34"/>
      <c r="I125" s="26" t="s">
        <v>31</v>
      </c>
      <c r="J125" s="29" t="str">
        <f>E21</f>
        <v>Jiří PELANT</v>
      </c>
      <c r="K125" s="34"/>
      <c r="L125" s="49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15.2" customHeight="1">
      <c r="A126" s="32"/>
      <c r="B126" s="33"/>
      <c r="C126" s="26" t="s">
        <v>29</v>
      </c>
      <c r="D126" s="34"/>
      <c r="E126" s="34"/>
      <c r="F126" s="24" t="str">
        <f>IF(E18="","",E18)</f>
        <v>Vyplň údaj</v>
      </c>
      <c r="G126" s="34"/>
      <c r="H126" s="34"/>
      <c r="I126" s="26" t="s">
        <v>35</v>
      </c>
      <c r="J126" s="29" t="str">
        <f>E24</f>
        <v>Jiří PELANT</v>
      </c>
      <c r="K126" s="34"/>
      <c r="L126" s="49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0.35" customHeight="1">
      <c r="A127" s="32"/>
      <c r="B127" s="33"/>
      <c r="C127" s="34"/>
      <c r="D127" s="34"/>
      <c r="E127" s="34"/>
      <c r="F127" s="34"/>
      <c r="G127" s="34"/>
      <c r="H127" s="34"/>
      <c r="I127" s="34"/>
      <c r="J127" s="34"/>
      <c r="K127" s="34"/>
      <c r="L127" s="49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11" customFormat="1" ht="29.25" customHeight="1">
      <c r="A128" s="175"/>
      <c r="B128" s="176"/>
      <c r="C128" s="177" t="s">
        <v>121</v>
      </c>
      <c r="D128" s="178" t="s">
        <v>64</v>
      </c>
      <c r="E128" s="178" t="s">
        <v>60</v>
      </c>
      <c r="F128" s="178" t="s">
        <v>61</v>
      </c>
      <c r="G128" s="178" t="s">
        <v>122</v>
      </c>
      <c r="H128" s="178" t="s">
        <v>123</v>
      </c>
      <c r="I128" s="178" t="s">
        <v>124</v>
      </c>
      <c r="J128" s="179" t="s">
        <v>105</v>
      </c>
      <c r="K128" s="180" t="s">
        <v>125</v>
      </c>
      <c r="L128" s="181"/>
      <c r="M128" s="73" t="s">
        <v>1</v>
      </c>
      <c r="N128" s="74" t="s">
        <v>43</v>
      </c>
      <c r="O128" s="74" t="s">
        <v>126</v>
      </c>
      <c r="P128" s="74" t="s">
        <v>127</v>
      </c>
      <c r="Q128" s="74" t="s">
        <v>128</v>
      </c>
      <c r="R128" s="74" t="s">
        <v>129</v>
      </c>
      <c r="S128" s="74" t="s">
        <v>130</v>
      </c>
      <c r="T128" s="75" t="s">
        <v>131</v>
      </c>
      <c r="U128" s="175"/>
      <c r="V128" s="175"/>
      <c r="W128" s="175"/>
      <c r="X128" s="175"/>
      <c r="Y128" s="175"/>
      <c r="Z128" s="175"/>
      <c r="AA128" s="175"/>
      <c r="AB128" s="175"/>
      <c r="AC128" s="175"/>
      <c r="AD128" s="175"/>
      <c r="AE128" s="175"/>
    </row>
    <row r="129" spans="1:65" s="2" customFormat="1" ht="22.9" customHeight="1">
      <c r="A129" s="32"/>
      <c r="B129" s="33"/>
      <c r="C129" s="80" t="s">
        <v>132</v>
      </c>
      <c r="D129" s="34"/>
      <c r="E129" s="34"/>
      <c r="F129" s="34"/>
      <c r="G129" s="34"/>
      <c r="H129" s="34"/>
      <c r="I129" s="34"/>
      <c r="J129" s="182">
        <f>BK129</f>
        <v>0</v>
      </c>
      <c r="K129" s="34"/>
      <c r="L129" s="35"/>
      <c r="M129" s="76"/>
      <c r="N129" s="183"/>
      <c r="O129" s="77"/>
      <c r="P129" s="184">
        <f>P130</f>
        <v>0</v>
      </c>
      <c r="Q129" s="77"/>
      <c r="R129" s="184">
        <f>R130</f>
        <v>6.9968115999999991</v>
      </c>
      <c r="S129" s="77"/>
      <c r="T129" s="185">
        <f>T130</f>
        <v>5.056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T129" s="14" t="s">
        <v>78</v>
      </c>
      <c r="AU129" s="14" t="s">
        <v>107</v>
      </c>
      <c r="BK129" s="186">
        <f>BK130</f>
        <v>0</v>
      </c>
    </row>
    <row r="130" spans="1:65" s="12" customFormat="1" ht="25.9" customHeight="1">
      <c r="B130" s="187"/>
      <c r="C130" s="188"/>
      <c r="D130" s="189" t="s">
        <v>78</v>
      </c>
      <c r="E130" s="190" t="s">
        <v>133</v>
      </c>
      <c r="F130" s="190" t="s">
        <v>134</v>
      </c>
      <c r="G130" s="188"/>
      <c r="H130" s="188"/>
      <c r="I130" s="191"/>
      <c r="J130" s="192">
        <f>BK130</f>
        <v>0</v>
      </c>
      <c r="K130" s="188"/>
      <c r="L130" s="193"/>
      <c r="M130" s="194"/>
      <c r="N130" s="195"/>
      <c r="O130" s="195"/>
      <c r="P130" s="196">
        <f>P131+P177</f>
        <v>0</v>
      </c>
      <c r="Q130" s="195"/>
      <c r="R130" s="196">
        <f>R131+R177</f>
        <v>6.9968115999999991</v>
      </c>
      <c r="S130" s="195"/>
      <c r="T130" s="197">
        <f>T131+T177</f>
        <v>5.056</v>
      </c>
      <c r="AR130" s="198" t="s">
        <v>135</v>
      </c>
      <c r="AT130" s="199" t="s">
        <v>78</v>
      </c>
      <c r="AU130" s="199" t="s">
        <v>79</v>
      </c>
      <c r="AY130" s="198" t="s">
        <v>136</v>
      </c>
      <c r="BK130" s="200">
        <f>BK131+BK177</f>
        <v>0</v>
      </c>
    </row>
    <row r="131" spans="1:65" s="12" customFormat="1" ht="22.9" customHeight="1">
      <c r="B131" s="187"/>
      <c r="C131" s="188"/>
      <c r="D131" s="189" t="s">
        <v>78</v>
      </c>
      <c r="E131" s="201" t="s">
        <v>137</v>
      </c>
      <c r="F131" s="201" t="s">
        <v>138</v>
      </c>
      <c r="G131" s="188"/>
      <c r="H131" s="188"/>
      <c r="I131" s="191"/>
      <c r="J131" s="202">
        <f>BK131</f>
        <v>0</v>
      </c>
      <c r="K131" s="188"/>
      <c r="L131" s="193"/>
      <c r="M131" s="194"/>
      <c r="N131" s="195"/>
      <c r="O131" s="195"/>
      <c r="P131" s="196">
        <f>SUM(P132:P176)</f>
        <v>0</v>
      </c>
      <c r="Q131" s="195"/>
      <c r="R131" s="196">
        <f>SUM(R132:R176)</f>
        <v>1.6073925</v>
      </c>
      <c r="S131" s="195"/>
      <c r="T131" s="197">
        <f>SUM(T132:T176)</f>
        <v>0</v>
      </c>
      <c r="AR131" s="198" t="s">
        <v>135</v>
      </c>
      <c r="AT131" s="199" t="s">
        <v>78</v>
      </c>
      <c r="AU131" s="199" t="s">
        <v>87</v>
      </c>
      <c r="AY131" s="198" t="s">
        <v>136</v>
      </c>
      <c r="BK131" s="200">
        <f>SUM(BK132:BK176)</f>
        <v>0</v>
      </c>
    </row>
    <row r="132" spans="1:65" s="2" customFormat="1" ht="24.2" customHeight="1">
      <c r="A132" s="32"/>
      <c r="B132" s="33"/>
      <c r="C132" s="203" t="s">
        <v>139</v>
      </c>
      <c r="D132" s="203" t="s">
        <v>140</v>
      </c>
      <c r="E132" s="204" t="s">
        <v>141</v>
      </c>
      <c r="F132" s="205" t="s">
        <v>142</v>
      </c>
      <c r="G132" s="206" t="s">
        <v>143</v>
      </c>
      <c r="H132" s="207">
        <v>19</v>
      </c>
      <c r="I132" s="208"/>
      <c r="J132" s="209">
        <f t="shared" ref="J132:J176" si="5">ROUND(I132*H132,2)</f>
        <v>0</v>
      </c>
      <c r="K132" s="210"/>
      <c r="L132" s="35"/>
      <c r="M132" s="211" t="s">
        <v>1</v>
      </c>
      <c r="N132" s="212" t="s">
        <v>44</v>
      </c>
      <c r="O132" s="69"/>
      <c r="P132" s="213">
        <f t="shared" ref="P132:P176" si="6">O132*H132</f>
        <v>0</v>
      </c>
      <c r="Q132" s="213">
        <v>0</v>
      </c>
      <c r="R132" s="213">
        <f t="shared" ref="R132:R176" si="7">Q132*H132</f>
        <v>0</v>
      </c>
      <c r="S132" s="213">
        <v>0</v>
      </c>
      <c r="T132" s="214">
        <f t="shared" ref="T132:T176" si="8">S132*H132</f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215" t="s">
        <v>144</v>
      </c>
      <c r="AT132" s="215" t="s">
        <v>140</v>
      </c>
      <c r="AU132" s="215" t="s">
        <v>89</v>
      </c>
      <c r="AY132" s="14" t="s">
        <v>136</v>
      </c>
      <c r="BE132" s="108">
        <f t="shared" ref="BE132:BE176" si="9">IF(N132="základní",J132,0)</f>
        <v>0</v>
      </c>
      <c r="BF132" s="108">
        <f t="shared" ref="BF132:BF176" si="10">IF(N132="snížená",J132,0)</f>
        <v>0</v>
      </c>
      <c r="BG132" s="108">
        <f t="shared" ref="BG132:BG176" si="11">IF(N132="zákl. přenesená",J132,0)</f>
        <v>0</v>
      </c>
      <c r="BH132" s="108">
        <f t="shared" ref="BH132:BH176" si="12">IF(N132="sníž. přenesená",J132,0)</f>
        <v>0</v>
      </c>
      <c r="BI132" s="108">
        <f t="shared" ref="BI132:BI176" si="13">IF(N132="nulová",J132,0)</f>
        <v>0</v>
      </c>
      <c r="BJ132" s="14" t="s">
        <v>87</v>
      </c>
      <c r="BK132" s="108">
        <f t="shared" ref="BK132:BK176" si="14">ROUND(I132*H132,2)</f>
        <v>0</v>
      </c>
      <c r="BL132" s="14" t="s">
        <v>144</v>
      </c>
      <c r="BM132" s="215" t="s">
        <v>145</v>
      </c>
    </row>
    <row r="133" spans="1:65" s="2" customFormat="1" ht="37.9" customHeight="1">
      <c r="A133" s="32"/>
      <c r="B133" s="33"/>
      <c r="C133" s="203" t="s">
        <v>87</v>
      </c>
      <c r="D133" s="203" t="s">
        <v>140</v>
      </c>
      <c r="E133" s="204" t="s">
        <v>146</v>
      </c>
      <c r="F133" s="205" t="s">
        <v>147</v>
      </c>
      <c r="G133" s="206" t="s">
        <v>143</v>
      </c>
      <c r="H133" s="207">
        <v>37</v>
      </c>
      <c r="I133" s="208"/>
      <c r="J133" s="209">
        <f t="shared" si="5"/>
        <v>0</v>
      </c>
      <c r="K133" s="210"/>
      <c r="L133" s="35"/>
      <c r="M133" s="211" t="s">
        <v>1</v>
      </c>
      <c r="N133" s="212" t="s">
        <v>44</v>
      </c>
      <c r="O133" s="69"/>
      <c r="P133" s="213">
        <f t="shared" si="6"/>
        <v>0</v>
      </c>
      <c r="Q133" s="213">
        <v>0</v>
      </c>
      <c r="R133" s="213">
        <f t="shared" si="7"/>
        <v>0</v>
      </c>
      <c r="S133" s="213">
        <v>0</v>
      </c>
      <c r="T133" s="214">
        <f t="shared" si="8"/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215" t="s">
        <v>144</v>
      </c>
      <c r="AT133" s="215" t="s">
        <v>140</v>
      </c>
      <c r="AU133" s="215" t="s">
        <v>89</v>
      </c>
      <c r="AY133" s="14" t="s">
        <v>136</v>
      </c>
      <c r="BE133" s="108">
        <f t="shared" si="9"/>
        <v>0</v>
      </c>
      <c r="BF133" s="108">
        <f t="shared" si="10"/>
        <v>0</v>
      </c>
      <c r="BG133" s="108">
        <f t="shared" si="11"/>
        <v>0</v>
      </c>
      <c r="BH133" s="108">
        <f t="shared" si="12"/>
        <v>0</v>
      </c>
      <c r="BI133" s="108">
        <f t="shared" si="13"/>
        <v>0</v>
      </c>
      <c r="BJ133" s="14" t="s">
        <v>87</v>
      </c>
      <c r="BK133" s="108">
        <f t="shared" si="14"/>
        <v>0</v>
      </c>
      <c r="BL133" s="14" t="s">
        <v>144</v>
      </c>
      <c r="BM133" s="215" t="s">
        <v>148</v>
      </c>
    </row>
    <row r="134" spans="1:65" s="2" customFormat="1" ht="33" customHeight="1">
      <c r="A134" s="32"/>
      <c r="B134" s="33"/>
      <c r="C134" s="203" t="s">
        <v>89</v>
      </c>
      <c r="D134" s="203" t="s">
        <v>140</v>
      </c>
      <c r="E134" s="204" t="s">
        <v>149</v>
      </c>
      <c r="F134" s="205" t="s">
        <v>150</v>
      </c>
      <c r="G134" s="206" t="s">
        <v>143</v>
      </c>
      <c r="H134" s="207">
        <v>37</v>
      </c>
      <c r="I134" s="208"/>
      <c r="J134" s="209">
        <f t="shared" si="5"/>
        <v>0</v>
      </c>
      <c r="K134" s="210"/>
      <c r="L134" s="35"/>
      <c r="M134" s="211" t="s">
        <v>1</v>
      </c>
      <c r="N134" s="212" t="s">
        <v>44</v>
      </c>
      <c r="O134" s="69"/>
      <c r="P134" s="213">
        <f t="shared" si="6"/>
        <v>0</v>
      </c>
      <c r="Q134" s="213">
        <v>0</v>
      </c>
      <c r="R134" s="213">
        <f t="shared" si="7"/>
        <v>0</v>
      </c>
      <c r="S134" s="213">
        <v>0</v>
      </c>
      <c r="T134" s="214">
        <f t="shared" si="8"/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215" t="s">
        <v>144</v>
      </c>
      <c r="AT134" s="215" t="s">
        <v>140</v>
      </c>
      <c r="AU134" s="215" t="s">
        <v>89</v>
      </c>
      <c r="AY134" s="14" t="s">
        <v>136</v>
      </c>
      <c r="BE134" s="108">
        <f t="shared" si="9"/>
        <v>0</v>
      </c>
      <c r="BF134" s="108">
        <f t="shared" si="10"/>
        <v>0</v>
      </c>
      <c r="BG134" s="108">
        <f t="shared" si="11"/>
        <v>0</v>
      </c>
      <c r="BH134" s="108">
        <f t="shared" si="12"/>
        <v>0</v>
      </c>
      <c r="BI134" s="108">
        <f t="shared" si="13"/>
        <v>0</v>
      </c>
      <c r="BJ134" s="14" t="s">
        <v>87</v>
      </c>
      <c r="BK134" s="108">
        <f t="shared" si="14"/>
        <v>0</v>
      </c>
      <c r="BL134" s="14" t="s">
        <v>144</v>
      </c>
      <c r="BM134" s="215" t="s">
        <v>151</v>
      </c>
    </row>
    <row r="135" spans="1:65" s="2" customFormat="1" ht="21.75" customHeight="1">
      <c r="A135" s="32"/>
      <c r="B135" s="33"/>
      <c r="C135" s="216" t="s">
        <v>135</v>
      </c>
      <c r="D135" s="216" t="s">
        <v>133</v>
      </c>
      <c r="E135" s="217" t="s">
        <v>152</v>
      </c>
      <c r="F135" s="218" t="s">
        <v>153</v>
      </c>
      <c r="G135" s="219" t="s">
        <v>154</v>
      </c>
      <c r="H135" s="220">
        <v>20</v>
      </c>
      <c r="I135" s="221"/>
      <c r="J135" s="222">
        <f t="shared" si="5"/>
        <v>0</v>
      </c>
      <c r="K135" s="223"/>
      <c r="L135" s="224"/>
      <c r="M135" s="225" t="s">
        <v>1</v>
      </c>
      <c r="N135" s="226" t="s">
        <v>44</v>
      </c>
      <c r="O135" s="69"/>
      <c r="P135" s="213">
        <f t="shared" si="6"/>
        <v>0</v>
      </c>
      <c r="Q135" s="213">
        <v>1E-4</v>
      </c>
      <c r="R135" s="213">
        <f t="shared" si="7"/>
        <v>2E-3</v>
      </c>
      <c r="S135" s="213">
        <v>0</v>
      </c>
      <c r="T135" s="214">
        <f t="shared" si="8"/>
        <v>0</v>
      </c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215" t="s">
        <v>155</v>
      </c>
      <c r="AT135" s="215" t="s">
        <v>133</v>
      </c>
      <c r="AU135" s="215" t="s">
        <v>89</v>
      </c>
      <c r="AY135" s="14" t="s">
        <v>136</v>
      </c>
      <c r="BE135" s="108">
        <f t="shared" si="9"/>
        <v>0</v>
      </c>
      <c r="BF135" s="108">
        <f t="shared" si="10"/>
        <v>0</v>
      </c>
      <c r="BG135" s="108">
        <f t="shared" si="11"/>
        <v>0</v>
      </c>
      <c r="BH135" s="108">
        <f t="shared" si="12"/>
        <v>0</v>
      </c>
      <c r="BI135" s="108">
        <f t="shared" si="13"/>
        <v>0</v>
      </c>
      <c r="BJ135" s="14" t="s">
        <v>87</v>
      </c>
      <c r="BK135" s="108">
        <f t="shared" si="14"/>
        <v>0</v>
      </c>
      <c r="BL135" s="14" t="s">
        <v>144</v>
      </c>
      <c r="BM135" s="215" t="s">
        <v>156</v>
      </c>
    </row>
    <row r="136" spans="1:65" s="2" customFormat="1" ht="37.9" customHeight="1">
      <c r="A136" s="32"/>
      <c r="B136" s="33"/>
      <c r="C136" s="203" t="s">
        <v>157</v>
      </c>
      <c r="D136" s="203" t="s">
        <v>140</v>
      </c>
      <c r="E136" s="204" t="s">
        <v>158</v>
      </c>
      <c r="F136" s="205" t="s">
        <v>159</v>
      </c>
      <c r="G136" s="206" t="s">
        <v>143</v>
      </c>
      <c r="H136" s="207">
        <v>3</v>
      </c>
      <c r="I136" s="208"/>
      <c r="J136" s="209">
        <f t="shared" si="5"/>
        <v>0</v>
      </c>
      <c r="K136" s="210"/>
      <c r="L136" s="35"/>
      <c r="M136" s="211" t="s">
        <v>1</v>
      </c>
      <c r="N136" s="212" t="s">
        <v>44</v>
      </c>
      <c r="O136" s="69"/>
      <c r="P136" s="213">
        <f t="shared" si="6"/>
        <v>0</v>
      </c>
      <c r="Q136" s="213">
        <v>0</v>
      </c>
      <c r="R136" s="213">
        <f t="shared" si="7"/>
        <v>0</v>
      </c>
      <c r="S136" s="213">
        <v>0</v>
      </c>
      <c r="T136" s="214">
        <f t="shared" si="8"/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215" t="s">
        <v>144</v>
      </c>
      <c r="AT136" s="215" t="s">
        <v>140</v>
      </c>
      <c r="AU136" s="215" t="s">
        <v>89</v>
      </c>
      <c r="AY136" s="14" t="s">
        <v>136</v>
      </c>
      <c r="BE136" s="108">
        <f t="shared" si="9"/>
        <v>0</v>
      </c>
      <c r="BF136" s="108">
        <f t="shared" si="10"/>
        <v>0</v>
      </c>
      <c r="BG136" s="108">
        <f t="shared" si="11"/>
        <v>0</v>
      </c>
      <c r="BH136" s="108">
        <f t="shared" si="12"/>
        <v>0</v>
      </c>
      <c r="BI136" s="108">
        <f t="shared" si="13"/>
        <v>0</v>
      </c>
      <c r="BJ136" s="14" t="s">
        <v>87</v>
      </c>
      <c r="BK136" s="108">
        <f t="shared" si="14"/>
        <v>0</v>
      </c>
      <c r="BL136" s="14" t="s">
        <v>144</v>
      </c>
      <c r="BM136" s="215" t="s">
        <v>160</v>
      </c>
    </row>
    <row r="137" spans="1:65" s="2" customFormat="1" ht="24.2" customHeight="1">
      <c r="A137" s="32"/>
      <c r="B137" s="33"/>
      <c r="C137" s="216" t="s">
        <v>161</v>
      </c>
      <c r="D137" s="216" t="s">
        <v>133</v>
      </c>
      <c r="E137" s="217" t="s">
        <v>162</v>
      </c>
      <c r="F137" s="218" t="s">
        <v>163</v>
      </c>
      <c r="G137" s="219" t="s">
        <v>143</v>
      </c>
      <c r="H137" s="220">
        <v>3</v>
      </c>
      <c r="I137" s="221"/>
      <c r="J137" s="222">
        <f t="shared" si="5"/>
        <v>0</v>
      </c>
      <c r="K137" s="223"/>
      <c r="L137" s="224"/>
      <c r="M137" s="225" t="s">
        <v>1</v>
      </c>
      <c r="N137" s="226" t="s">
        <v>44</v>
      </c>
      <c r="O137" s="69"/>
      <c r="P137" s="213">
        <f t="shared" si="6"/>
        <v>0</v>
      </c>
      <c r="Q137" s="213">
        <v>8.0999999999999996E-3</v>
      </c>
      <c r="R137" s="213">
        <f t="shared" si="7"/>
        <v>2.4299999999999999E-2</v>
      </c>
      <c r="S137" s="213">
        <v>0</v>
      </c>
      <c r="T137" s="214">
        <f t="shared" si="8"/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215" t="s">
        <v>155</v>
      </c>
      <c r="AT137" s="215" t="s">
        <v>133</v>
      </c>
      <c r="AU137" s="215" t="s">
        <v>89</v>
      </c>
      <c r="AY137" s="14" t="s">
        <v>136</v>
      </c>
      <c r="BE137" s="108">
        <f t="shared" si="9"/>
        <v>0</v>
      </c>
      <c r="BF137" s="108">
        <f t="shared" si="10"/>
        <v>0</v>
      </c>
      <c r="BG137" s="108">
        <f t="shared" si="11"/>
        <v>0</v>
      </c>
      <c r="BH137" s="108">
        <f t="shared" si="12"/>
        <v>0</v>
      </c>
      <c r="BI137" s="108">
        <f t="shared" si="13"/>
        <v>0</v>
      </c>
      <c r="BJ137" s="14" t="s">
        <v>87</v>
      </c>
      <c r="BK137" s="108">
        <f t="shared" si="14"/>
        <v>0</v>
      </c>
      <c r="BL137" s="14" t="s">
        <v>144</v>
      </c>
      <c r="BM137" s="215" t="s">
        <v>164</v>
      </c>
    </row>
    <row r="138" spans="1:65" s="2" customFormat="1" ht="16.5" customHeight="1">
      <c r="A138" s="32"/>
      <c r="B138" s="33"/>
      <c r="C138" s="203" t="s">
        <v>165</v>
      </c>
      <c r="D138" s="203" t="s">
        <v>140</v>
      </c>
      <c r="E138" s="204" t="s">
        <v>166</v>
      </c>
      <c r="F138" s="205" t="s">
        <v>167</v>
      </c>
      <c r="G138" s="206" t="s">
        <v>143</v>
      </c>
      <c r="H138" s="207">
        <v>5</v>
      </c>
      <c r="I138" s="208"/>
      <c r="J138" s="209">
        <f t="shared" si="5"/>
        <v>0</v>
      </c>
      <c r="K138" s="210"/>
      <c r="L138" s="35"/>
      <c r="M138" s="211" t="s">
        <v>1</v>
      </c>
      <c r="N138" s="212" t="s">
        <v>44</v>
      </c>
      <c r="O138" s="69"/>
      <c r="P138" s="213">
        <f t="shared" si="6"/>
        <v>0</v>
      </c>
      <c r="Q138" s="213">
        <v>0</v>
      </c>
      <c r="R138" s="213">
        <f t="shared" si="7"/>
        <v>0</v>
      </c>
      <c r="S138" s="213">
        <v>0</v>
      </c>
      <c r="T138" s="214">
        <f t="shared" si="8"/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215" t="s">
        <v>144</v>
      </c>
      <c r="AT138" s="215" t="s">
        <v>140</v>
      </c>
      <c r="AU138" s="215" t="s">
        <v>89</v>
      </c>
      <c r="AY138" s="14" t="s">
        <v>136</v>
      </c>
      <c r="BE138" s="108">
        <f t="shared" si="9"/>
        <v>0</v>
      </c>
      <c r="BF138" s="108">
        <f t="shared" si="10"/>
        <v>0</v>
      </c>
      <c r="BG138" s="108">
        <f t="shared" si="11"/>
        <v>0</v>
      </c>
      <c r="BH138" s="108">
        <f t="shared" si="12"/>
        <v>0</v>
      </c>
      <c r="BI138" s="108">
        <f t="shared" si="13"/>
        <v>0</v>
      </c>
      <c r="BJ138" s="14" t="s">
        <v>87</v>
      </c>
      <c r="BK138" s="108">
        <f t="shared" si="14"/>
        <v>0</v>
      </c>
      <c r="BL138" s="14" t="s">
        <v>144</v>
      </c>
      <c r="BM138" s="215" t="s">
        <v>168</v>
      </c>
    </row>
    <row r="139" spans="1:65" s="2" customFormat="1" ht="16.5" customHeight="1">
      <c r="A139" s="32"/>
      <c r="B139" s="33"/>
      <c r="C139" s="203" t="s">
        <v>169</v>
      </c>
      <c r="D139" s="203" t="s">
        <v>140</v>
      </c>
      <c r="E139" s="204" t="s">
        <v>170</v>
      </c>
      <c r="F139" s="205" t="s">
        <v>171</v>
      </c>
      <c r="G139" s="206" t="s">
        <v>143</v>
      </c>
      <c r="H139" s="207">
        <v>14</v>
      </c>
      <c r="I139" s="208"/>
      <c r="J139" s="209">
        <f t="shared" si="5"/>
        <v>0</v>
      </c>
      <c r="K139" s="210"/>
      <c r="L139" s="35"/>
      <c r="M139" s="211" t="s">
        <v>1</v>
      </c>
      <c r="N139" s="212" t="s">
        <v>44</v>
      </c>
      <c r="O139" s="69"/>
      <c r="P139" s="213">
        <f t="shared" si="6"/>
        <v>0</v>
      </c>
      <c r="Q139" s="213">
        <v>0</v>
      </c>
      <c r="R139" s="213">
        <f t="shared" si="7"/>
        <v>0</v>
      </c>
      <c r="S139" s="213">
        <v>0</v>
      </c>
      <c r="T139" s="214">
        <f t="shared" si="8"/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215" t="s">
        <v>144</v>
      </c>
      <c r="AT139" s="215" t="s">
        <v>140</v>
      </c>
      <c r="AU139" s="215" t="s">
        <v>89</v>
      </c>
      <c r="AY139" s="14" t="s">
        <v>136</v>
      </c>
      <c r="BE139" s="108">
        <f t="shared" si="9"/>
        <v>0</v>
      </c>
      <c r="BF139" s="108">
        <f t="shared" si="10"/>
        <v>0</v>
      </c>
      <c r="BG139" s="108">
        <f t="shared" si="11"/>
        <v>0</v>
      </c>
      <c r="BH139" s="108">
        <f t="shared" si="12"/>
        <v>0</v>
      </c>
      <c r="BI139" s="108">
        <f t="shared" si="13"/>
        <v>0</v>
      </c>
      <c r="BJ139" s="14" t="s">
        <v>87</v>
      </c>
      <c r="BK139" s="108">
        <f t="shared" si="14"/>
        <v>0</v>
      </c>
      <c r="BL139" s="14" t="s">
        <v>144</v>
      </c>
      <c r="BM139" s="215" t="s">
        <v>172</v>
      </c>
    </row>
    <row r="140" spans="1:65" s="2" customFormat="1" ht="24.2" customHeight="1">
      <c r="A140" s="32"/>
      <c r="B140" s="33"/>
      <c r="C140" s="216" t="s">
        <v>173</v>
      </c>
      <c r="D140" s="216" t="s">
        <v>133</v>
      </c>
      <c r="E140" s="217" t="s">
        <v>174</v>
      </c>
      <c r="F140" s="218" t="s">
        <v>175</v>
      </c>
      <c r="G140" s="219" t="s">
        <v>176</v>
      </c>
      <c r="H140" s="220">
        <v>1</v>
      </c>
      <c r="I140" s="221"/>
      <c r="J140" s="222">
        <f t="shared" si="5"/>
        <v>0</v>
      </c>
      <c r="K140" s="223"/>
      <c r="L140" s="224"/>
      <c r="M140" s="225" t="s">
        <v>1</v>
      </c>
      <c r="N140" s="226" t="s">
        <v>44</v>
      </c>
      <c r="O140" s="69"/>
      <c r="P140" s="213">
        <f t="shared" si="6"/>
        <v>0</v>
      </c>
      <c r="Q140" s="213">
        <v>0</v>
      </c>
      <c r="R140" s="213">
        <f t="shared" si="7"/>
        <v>0</v>
      </c>
      <c r="S140" s="213">
        <v>0</v>
      </c>
      <c r="T140" s="214">
        <f t="shared" si="8"/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215" t="s">
        <v>155</v>
      </c>
      <c r="AT140" s="215" t="s">
        <v>133</v>
      </c>
      <c r="AU140" s="215" t="s">
        <v>89</v>
      </c>
      <c r="AY140" s="14" t="s">
        <v>136</v>
      </c>
      <c r="BE140" s="108">
        <f t="shared" si="9"/>
        <v>0</v>
      </c>
      <c r="BF140" s="108">
        <f t="shared" si="10"/>
        <v>0</v>
      </c>
      <c r="BG140" s="108">
        <f t="shared" si="11"/>
        <v>0</v>
      </c>
      <c r="BH140" s="108">
        <f t="shared" si="12"/>
        <v>0</v>
      </c>
      <c r="BI140" s="108">
        <f t="shared" si="13"/>
        <v>0</v>
      </c>
      <c r="BJ140" s="14" t="s">
        <v>87</v>
      </c>
      <c r="BK140" s="108">
        <f t="shared" si="14"/>
        <v>0</v>
      </c>
      <c r="BL140" s="14" t="s">
        <v>144</v>
      </c>
      <c r="BM140" s="215" t="s">
        <v>177</v>
      </c>
    </row>
    <row r="141" spans="1:65" s="2" customFormat="1" ht="24.2" customHeight="1">
      <c r="A141" s="32"/>
      <c r="B141" s="33"/>
      <c r="C141" s="216" t="s">
        <v>178</v>
      </c>
      <c r="D141" s="216" t="s">
        <v>133</v>
      </c>
      <c r="E141" s="217" t="s">
        <v>179</v>
      </c>
      <c r="F141" s="218" t="s">
        <v>180</v>
      </c>
      <c r="G141" s="219" t="s">
        <v>176</v>
      </c>
      <c r="H141" s="220">
        <v>4</v>
      </c>
      <c r="I141" s="221"/>
      <c r="J141" s="222">
        <f t="shared" si="5"/>
        <v>0</v>
      </c>
      <c r="K141" s="223"/>
      <c r="L141" s="224"/>
      <c r="M141" s="225" t="s">
        <v>1</v>
      </c>
      <c r="N141" s="226" t="s">
        <v>44</v>
      </c>
      <c r="O141" s="69"/>
      <c r="P141" s="213">
        <f t="shared" si="6"/>
        <v>0</v>
      </c>
      <c r="Q141" s="213">
        <v>0</v>
      </c>
      <c r="R141" s="213">
        <f t="shared" si="7"/>
        <v>0</v>
      </c>
      <c r="S141" s="213">
        <v>0</v>
      </c>
      <c r="T141" s="214">
        <f t="shared" si="8"/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215" t="s">
        <v>155</v>
      </c>
      <c r="AT141" s="215" t="s">
        <v>133</v>
      </c>
      <c r="AU141" s="215" t="s">
        <v>89</v>
      </c>
      <c r="AY141" s="14" t="s">
        <v>136</v>
      </c>
      <c r="BE141" s="108">
        <f t="shared" si="9"/>
        <v>0</v>
      </c>
      <c r="BF141" s="108">
        <f t="shared" si="10"/>
        <v>0</v>
      </c>
      <c r="BG141" s="108">
        <f t="shared" si="11"/>
        <v>0</v>
      </c>
      <c r="BH141" s="108">
        <f t="shared" si="12"/>
        <v>0</v>
      </c>
      <c r="BI141" s="108">
        <f t="shared" si="13"/>
        <v>0</v>
      </c>
      <c r="BJ141" s="14" t="s">
        <v>87</v>
      </c>
      <c r="BK141" s="108">
        <f t="shared" si="14"/>
        <v>0</v>
      </c>
      <c r="BL141" s="14" t="s">
        <v>144</v>
      </c>
      <c r="BM141" s="215" t="s">
        <v>181</v>
      </c>
    </row>
    <row r="142" spans="1:65" s="2" customFormat="1" ht="24.2" customHeight="1">
      <c r="A142" s="32"/>
      <c r="B142" s="33"/>
      <c r="C142" s="216" t="s">
        <v>182</v>
      </c>
      <c r="D142" s="216" t="s">
        <v>133</v>
      </c>
      <c r="E142" s="217" t="s">
        <v>183</v>
      </c>
      <c r="F142" s="218" t="s">
        <v>184</v>
      </c>
      <c r="G142" s="219" t="s">
        <v>176</v>
      </c>
      <c r="H142" s="220">
        <v>1</v>
      </c>
      <c r="I142" s="221"/>
      <c r="J142" s="222">
        <f t="shared" si="5"/>
        <v>0</v>
      </c>
      <c r="K142" s="223"/>
      <c r="L142" s="224"/>
      <c r="M142" s="225" t="s">
        <v>1</v>
      </c>
      <c r="N142" s="226" t="s">
        <v>44</v>
      </c>
      <c r="O142" s="69"/>
      <c r="P142" s="213">
        <f t="shared" si="6"/>
        <v>0</v>
      </c>
      <c r="Q142" s="213">
        <v>0</v>
      </c>
      <c r="R142" s="213">
        <f t="shared" si="7"/>
        <v>0</v>
      </c>
      <c r="S142" s="213">
        <v>0</v>
      </c>
      <c r="T142" s="214">
        <f t="shared" si="8"/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215" t="s">
        <v>155</v>
      </c>
      <c r="AT142" s="215" t="s">
        <v>133</v>
      </c>
      <c r="AU142" s="215" t="s">
        <v>89</v>
      </c>
      <c r="AY142" s="14" t="s">
        <v>136</v>
      </c>
      <c r="BE142" s="108">
        <f t="shared" si="9"/>
        <v>0</v>
      </c>
      <c r="BF142" s="108">
        <f t="shared" si="10"/>
        <v>0</v>
      </c>
      <c r="BG142" s="108">
        <f t="shared" si="11"/>
        <v>0</v>
      </c>
      <c r="BH142" s="108">
        <f t="shared" si="12"/>
        <v>0</v>
      </c>
      <c r="BI142" s="108">
        <f t="shared" si="13"/>
        <v>0</v>
      </c>
      <c r="BJ142" s="14" t="s">
        <v>87</v>
      </c>
      <c r="BK142" s="108">
        <f t="shared" si="14"/>
        <v>0</v>
      </c>
      <c r="BL142" s="14" t="s">
        <v>144</v>
      </c>
      <c r="BM142" s="215" t="s">
        <v>185</v>
      </c>
    </row>
    <row r="143" spans="1:65" s="2" customFormat="1" ht="24.2" customHeight="1">
      <c r="A143" s="32"/>
      <c r="B143" s="33"/>
      <c r="C143" s="216" t="s">
        <v>186</v>
      </c>
      <c r="D143" s="216" t="s">
        <v>133</v>
      </c>
      <c r="E143" s="217" t="s">
        <v>187</v>
      </c>
      <c r="F143" s="218" t="s">
        <v>188</v>
      </c>
      <c r="G143" s="219" t="s">
        <v>176</v>
      </c>
      <c r="H143" s="220">
        <v>5</v>
      </c>
      <c r="I143" s="221"/>
      <c r="J143" s="222">
        <f t="shared" si="5"/>
        <v>0</v>
      </c>
      <c r="K143" s="223"/>
      <c r="L143" s="224"/>
      <c r="M143" s="225" t="s">
        <v>1</v>
      </c>
      <c r="N143" s="226" t="s">
        <v>44</v>
      </c>
      <c r="O143" s="69"/>
      <c r="P143" s="213">
        <f t="shared" si="6"/>
        <v>0</v>
      </c>
      <c r="Q143" s="213">
        <v>0</v>
      </c>
      <c r="R143" s="213">
        <f t="shared" si="7"/>
        <v>0</v>
      </c>
      <c r="S143" s="213">
        <v>0</v>
      </c>
      <c r="T143" s="214">
        <f t="shared" si="8"/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215" t="s">
        <v>155</v>
      </c>
      <c r="AT143" s="215" t="s">
        <v>133</v>
      </c>
      <c r="AU143" s="215" t="s">
        <v>89</v>
      </c>
      <c r="AY143" s="14" t="s">
        <v>136</v>
      </c>
      <c r="BE143" s="108">
        <f t="shared" si="9"/>
        <v>0</v>
      </c>
      <c r="BF143" s="108">
        <f t="shared" si="10"/>
        <v>0</v>
      </c>
      <c r="BG143" s="108">
        <f t="shared" si="11"/>
        <v>0</v>
      </c>
      <c r="BH143" s="108">
        <f t="shared" si="12"/>
        <v>0</v>
      </c>
      <c r="BI143" s="108">
        <f t="shared" si="13"/>
        <v>0</v>
      </c>
      <c r="BJ143" s="14" t="s">
        <v>87</v>
      </c>
      <c r="BK143" s="108">
        <f t="shared" si="14"/>
        <v>0</v>
      </c>
      <c r="BL143" s="14" t="s">
        <v>144</v>
      </c>
      <c r="BM143" s="215" t="s">
        <v>189</v>
      </c>
    </row>
    <row r="144" spans="1:65" s="2" customFormat="1" ht="24.2" customHeight="1">
      <c r="A144" s="32"/>
      <c r="B144" s="33"/>
      <c r="C144" s="216" t="s">
        <v>190</v>
      </c>
      <c r="D144" s="216" t="s">
        <v>133</v>
      </c>
      <c r="E144" s="217" t="s">
        <v>191</v>
      </c>
      <c r="F144" s="218" t="s">
        <v>175</v>
      </c>
      <c r="G144" s="219" t="s">
        <v>176</v>
      </c>
      <c r="H144" s="220">
        <v>8</v>
      </c>
      <c r="I144" s="221"/>
      <c r="J144" s="222">
        <f t="shared" si="5"/>
        <v>0</v>
      </c>
      <c r="K144" s="223"/>
      <c r="L144" s="224"/>
      <c r="M144" s="225" t="s">
        <v>1</v>
      </c>
      <c r="N144" s="226" t="s">
        <v>44</v>
      </c>
      <c r="O144" s="69"/>
      <c r="P144" s="213">
        <f t="shared" si="6"/>
        <v>0</v>
      </c>
      <c r="Q144" s="213">
        <v>0</v>
      </c>
      <c r="R144" s="213">
        <f t="shared" si="7"/>
        <v>0</v>
      </c>
      <c r="S144" s="213">
        <v>0</v>
      </c>
      <c r="T144" s="214">
        <f t="shared" si="8"/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215" t="s">
        <v>155</v>
      </c>
      <c r="AT144" s="215" t="s">
        <v>133</v>
      </c>
      <c r="AU144" s="215" t="s">
        <v>89</v>
      </c>
      <c r="AY144" s="14" t="s">
        <v>136</v>
      </c>
      <c r="BE144" s="108">
        <f t="shared" si="9"/>
        <v>0</v>
      </c>
      <c r="BF144" s="108">
        <f t="shared" si="10"/>
        <v>0</v>
      </c>
      <c r="BG144" s="108">
        <f t="shared" si="11"/>
        <v>0</v>
      </c>
      <c r="BH144" s="108">
        <f t="shared" si="12"/>
        <v>0</v>
      </c>
      <c r="BI144" s="108">
        <f t="shared" si="13"/>
        <v>0</v>
      </c>
      <c r="BJ144" s="14" t="s">
        <v>87</v>
      </c>
      <c r="BK144" s="108">
        <f t="shared" si="14"/>
        <v>0</v>
      </c>
      <c r="BL144" s="14" t="s">
        <v>144</v>
      </c>
      <c r="BM144" s="215" t="s">
        <v>192</v>
      </c>
    </row>
    <row r="145" spans="1:65" s="2" customFormat="1" ht="16.5" customHeight="1">
      <c r="A145" s="32"/>
      <c r="B145" s="33"/>
      <c r="C145" s="203" t="s">
        <v>193</v>
      </c>
      <c r="D145" s="203" t="s">
        <v>140</v>
      </c>
      <c r="E145" s="204" t="s">
        <v>194</v>
      </c>
      <c r="F145" s="205" t="s">
        <v>195</v>
      </c>
      <c r="G145" s="206" t="s">
        <v>143</v>
      </c>
      <c r="H145" s="207">
        <v>14</v>
      </c>
      <c r="I145" s="208"/>
      <c r="J145" s="209">
        <f t="shared" si="5"/>
        <v>0</v>
      </c>
      <c r="K145" s="210"/>
      <c r="L145" s="35"/>
      <c r="M145" s="211" t="s">
        <v>1</v>
      </c>
      <c r="N145" s="212" t="s">
        <v>44</v>
      </c>
      <c r="O145" s="69"/>
      <c r="P145" s="213">
        <f t="shared" si="6"/>
        <v>0</v>
      </c>
      <c r="Q145" s="213">
        <v>0</v>
      </c>
      <c r="R145" s="213">
        <f t="shared" si="7"/>
        <v>0</v>
      </c>
      <c r="S145" s="213">
        <v>0</v>
      </c>
      <c r="T145" s="214">
        <f t="shared" si="8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215" t="s">
        <v>144</v>
      </c>
      <c r="AT145" s="215" t="s">
        <v>140</v>
      </c>
      <c r="AU145" s="215" t="s">
        <v>89</v>
      </c>
      <c r="AY145" s="14" t="s">
        <v>136</v>
      </c>
      <c r="BE145" s="108">
        <f t="shared" si="9"/>
        <v>0</v>
      </c>
      <c r="BF145" s="108">
        <f t="shared" si="10"/>
        <v>0</v>
      </c>
      <c r="BG145" s="108">
        <f t="shared" si="11"/>
        <v>0</v>
      </c>
      <c r="BH145" s="108">
        <f t="shared" si="12"/>
        <v>0</v>
      </c>
      <c r="BI145" s="108">
        <f t="shared" si="13"/>
        <v>0</v>
      </c>
      <c r="BJ145" s="14" t="s">
        <v>87</v>
      </c>
      <c r="BK145" s="108">
        <f t="shared" si="14"/>
        <v>0</v>
      </c>
      <c r="BL145" s="14" t="s">
        <v>144</v>
      </c>
      <c r="BM145" s="215" t="s">
        <v>196</v>
      </c>
    </row>
    <row r="146" spans="1:65" s="2" customFormat="1" ht="16.5" customHeight="1">
      <c r="A146" s="32"/>
      <c r="B146" s="33"/>
      <c r="C146" s="216" t="s">
        <v>197</v>
      </c>
      <c r="D146" s="216" t="s">
        <v>133</v>
      </c>
      <c r="E146" s="217" t="s">
        <v>198</v>
      </c>
      <c r="F146" s="218" t="s">
        <v>199</v>
      </c>
      <c r="G146" s="219" t="s">
        <v>176</v>
      </c>
      <c r="H146" s="220">
        <v>14</v>
      </c>
      <c r="I146" s="221"/>
      <c r="J146" s="222">
        <f t="shared" si="5"/>
        <v>0</v>
      </c>
      <c r="K146" s="223"/>
      <c r="L146" s="224"/>
      <c r="M146" s="225" t="s">
        <v>1</v>
      </c>
      <c r="N146" s="226" t="s">
        <v>44</v>
      </c>
      <c r="O146" s="69"/>
      <c r="P146" s="213">
        <f t="shared" si="6"/>
        <v>0</v>
      </c>
      <c r="Q146" s="213">
        <v>0</v>
      </c>
      <c r="R146" s="213">
        <f t="shared" si="7"/>
        <v>0</v>
      </c>
      <c r="S146" s="213">
        <v>0</v>
      </c>
      <c r="T146" s="214">
        <f t="shared" si="8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215" t="s">
        <v>155</v>
      </c>
      <c r="AT146" s="215" t="s">
        <v>133</v>
      </c>
      <c r="AU146" s="215" t="s">
        <v>89</v>
      </c>
      <c r="AY146" s="14" t="s">
        <v>136</v>
      </c>
      <c r="BE146" s="108">
        <f t="shared" si="9"/>
        <v>0</v>
      </c>
      <c r="BF146" s="108">
        <f t="shared" si="10"/>
        <v>0</v>
      </c>
      <c r="BG146" s="108">
        <f t="shared" si="11"/>
        <v>0</v>
      </c>
      <c r="BH146" s="108">
        <f t="shared" si="12"/>
        <v>0</v>
      </c>
      <c r="BI146" s="108">
        <f t="shared" si="13"/>
        <v>0</v>
      </c>
      <c r="BJ146" s="14" t="s">
        <v>87</v>
      </c>
      <c r="BK146" s="108">
        <f t="shared" si="14"/>
        <v>0</v>
      </c>
      <c r="BL146" s="14" t="s">
        <v>144</v>
      </c>
      <c r="BM146" s="215" t="s">
        <v>200</v>
      </c>
    </row>
    <row r="147" spans="1:65" s="2" customFormat="1" ht="24.2" customHeight="1">
      <c r="A147" s="32"/>
      <c r="B147" s="33"/>
      <c r="C147" s="203" t="s">
        <v>201</v>
      </c>
      <c r="D147" s="203" t="s">
        <v>140</v>
      </c>
      <c r="E147" s="204" t="s">
        <v>202</v>
      </c>
      <c r="F147" s="205" t="s">
        <v>203</v>
      </c>
      <c r="G147" s="206" t="s">
        <v>143</v>
      </c>
      <c r="H147" s="207">
        <v>4</v>
      </c>
      <c r="I147" s="208"/>
      <c r="J147" s="209">
        <f t="shared" si="5"/>
        <v>0</v>
      </c>
      <c r="K147" s="210"/>
      <c r="L147" s="35"/>
      <c r="M147" s="211" t="s">
        <v>1</v>
      </c>
      <c r="N147" s="212" t="s">
        <v>44</v>
      </c>
      <c r="O147" s="69"/>
      <c r="P147" s="213">
        <f t="shared" si="6"/>
        <v>0</v>
      </c>
      <c r="Q147" s="213">
        <v>0</v>
      </c>
      <c r="R147" s="213">
        <f t="shared" si="7"/>
        <v>0</v>
      </c>
      <c r="S147" s="213">
        <v>0</v>
      </c>
      <c r="T147" s="214">
        <f t="shared" si="8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215" t="s">
        <v>144</v>
      </c>
      <c r="AT147" s="215" t="s">
        <v>140</v>
      </c>
      <c r="AU147" s="215" t="s">
        <v>89</v>
      </c>
      <c r="AY147" s="14" t="s">
        <v>136</v>
      </c>
      <c r="BE147" s="108">
        <f t="shared" si="9"/>
        <v>0</v>
      </c>
      <c r="BF147" s="108">
        <f t="shared" si="10"/>
        <v>0</v>
      </c>
      <c r="BG147" s="108">
        <f t="shared" si="11"/>
        <v>0</v>
      </c>
      <c r="BH147" s="108">
        <f t="shared" si="12"/>
        <v>0</v>
      </c>
      <c r="BI147" s="108">
        <f t="shared" si="13"/>
        <v>0</v>
      </c>
      <c r="BJ147" s="14" t="s">
        <v>87</v>
      </c>
      <c r="BK147" s="108">
        <f t="shared" si="14"/>
        <v>0</v>
      </c>
      <c r="BL147" s="14" t="s">
        <v>144</v>
      </c>
      <c r="BM147" s="215" t="s">
        <v>204</v>
      </c>
    </row>
    <row r="148" spans="1:65" s="2" customFormat="1" ht="16.5" customHeight="1">
      <c r="A148" s="32"/>
      <c r="B148" s="33"/>
      <c r="C148" s="216" t="s">
        <v>205</v>
      </c>
      <c r="D148" s="216" t="s">
        <v>133</v>
      </c>
      <c r="E148" s="217" t="s">
        <v>206</v>
      </c>
      <c r="F148" s="218" t="s">
        <v>207</v>
      </c>
      <c r="G148" s="219" t="s">
        <v>176</v>
      </c>
      <c r="H148" s="220">
        <v>1</v>
      </c>
      <c r="I148" s="221"/>
      <c r="J148" s="222">
        <f t="shared" si="5"/>
        <v>0</v>
      </c>
      <c r="K148" s="223"/>
      <c r="L148" s="224"/>
      <c r="M148" s="225" t="s">
        <v>1</v>
      </c>
      <c r="N148" s="226" t="s">
        <v>44</v>
      </c>
      <c r="O148" s="69"/>
      <c r="P148" s="213">
        <f t="shared" si="6"/>
        <v>0</v>
      </c>
      <c r="Q148" s="213">
        <v>0</v>
      </c>
      <c r="R148" s="213">
        <f t="shared" si="7"/>
        <v>0</v>
      </c>
      <c r="S148" s="213">
        <v>0</v>
      </c>
      <c r="T148" s="214">
        <f t="shared" si="8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215" t="s">
        <v>155</v>
      </c>
      <c r="AT148" s="215" t="s">
        <v>133</v>
      </c>
      <c r="AU148" s="215" t="s">
        <v>89</v>
      </c>
      <c r="AY148" s="14" t="s">
        <v>136</v>
      </c>
      <c r="BE148" s="108">
        <f t="shared" si="9"/>
        <v>0</v>
      </c>
      <c r="BF148" s="108">
        <f t="shared" si="10"/>
        <v>0</v>
      </c>
      <c r="BG148" s="108">
        <f t="shared" si="11"/>
        <v>0</v>
      </c>
      <c r="BH148" s="108">
        <f t="shared" si="12"/>
        <v>0</v>
      </c>
      <c r="BI148" s="108">
        <f t="shared" si="13"/>
        <v>0</v>
      </c>
      <c r="BJ148" s="14" t="s">
        <v>87</v>
      </c>
      <c r="BK148" s="108">
        <f t="shared" si="14"/>
        <v>0</v>
      </c>
      <c r="BL148" s="14" t="s">
        <v>144</v>
      </c>
      <c r="BM148" s="215" t="s">
        <v>208</v>
      </c>
    </row>
    <row r="149" spans="1:65" s="2" customFormat="1" ht="16.5" customHeight="1">
      <c r="A149" s="32"/>
      <c r="B149" s="33"/>
      <c r="C149" s="216" t="s">
        <v>7</v>
      </c>
      <c r="D149" s="216" t="s">
        <v>133</v>
      </c>
      <c r="E149" s="217" t="s">
        <v>209</v>
      </c>
      <c r="F149" s="218" t="s">
        <v>210</v>
      </c>
      <c r="G149" s="219" t="s">
        <v>176</v>
      </c>
      <c r="H149" s="220">
        <v>3</v>
      </c>
      <c r="I149" s="221"/>
      <c r="J149" s="222">
        <f t="shared" si="5"/>
        <v>0</v>
      </c>
      <c r="K149" s="223"/>
      <c r="L149" s="224"/>
      <c r="M149" s="225" t="s">
        <v>1</v>
      </c>
      <c r="N149" s="226" t="s">
        <v>44</v>
      </c>
      <c r="O149" s="69"/>
      <c r="P149" s="213">
        <f t="shared" si="6"/>
        <v>0</v>
      </c>
      <c r="Q149" s="213">
        <v>0</v>
      </c>
      <c r="R149" s="213">
        <f t="shared" si="7"/>
        <v>0</v>
      </c>
      <c r="S149" s="213">
        <v>0</v>
      </c>
      <c r="T149" s="214">
        <f t="shared" si="8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215" t="s">
        <v>155</v>
      </c>
      <c r="AT149" s="215" t="s">
        <v>133</v>
      </c>
      <c r="AU149" s="215" t="s">
        <v>89</v>
      </c>
      <c r="AY149" s="14" t="s">
        <v>136</v>
      </c>
      <c r="BE149" s="108">
        <f t="shared" si="9"/>
        <v>0</v>
      </c>
      <c r="BF149" s="108">
        <f t="shared" si="10"/>
        <v>0</v>
      </c>
      <c r="BG149" s="108">
        <f t="shared" si="11"/>
        <v>0</v>
      </c>
      <c r="BH149" s="108">
        <f t="shared" si="12"/>
        <v>0</v>
      </c>
      <c r="BI149" s="108">
        <f t="shared" si="13"/>
        <v>0</v>
      </c>
      <c r="BJ149" s="14" t="s">
        <v>87</v>
      </c>
      <c r="BK149" s="108">
        <f t="shared" si="14"/>
        <v>0</v>
      </c>
      <c r="BL149" s="14" t="s">
        <v>144</v>
      </c>
      <c r="BM149" s="215" t="s">
        <v>211</v>
      </c>
    </row>
    <row r="150" spans="1:65" s="2" customFormat="1" ht="24.2" customHeight="1">
      <c r="A150" s="32"/>
      <c r="B150" s="33"/>
      <c r="C150" s="203" t="s">
        <v>212</v>
      </c>
      <c r="D150" s="203" t="s">
        <v>140</v>
      </c>
      <c r="E150" s="204" t="s">
        <v>213</v>
      </c>
      <c r="F150" s="205" t="s">
        <v>214</v>
      </c>
      <c r="G150" s="206" t="s">
        <v>143</v>
      </c>
      <c r="H150" s="207">
        <v>3</v>
      </c>
      <c r="I150" s="208"/>
      <c r="J150" s="209">
        <f t="shared" si="5"/>
        <v>0</v>
      </c>
      <c r="K150" s="210"/>
      <c r="L150" s="35"/>
      <c r="M150" s="211" t="s">
        <v>1</v>
      </c>
      <c r="N150" s="212" t="s">
        <v>44</v>
      </c>
      <c r="O150" s="69"/>
      <c r="P150" s="213">
        <f t="shared" si="6"/>
        <v>0</v>
      </c>
      <c r="Q150" s="213">
        <v>0</v>
      </c>
      <c r="R150" s="213">
        <f t="shared" si="7"/>
        <v>0</v>
      </c>
      <c r="S150" s="213">
        <v>0</v>
      </c>
      <c r="T150" s="214">
        <f t="shared" si="8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215" t="s">
        <v>144</v>
      </c>
      <c r="AT150" s="215" t="s">
        <v>140</v>
      </c>
      <c r="AU150" s="215" t="s">
        <v>89</v>
      </c>
      <c r="AY150" s="14" t="s">
        <v>136</v>
      </c>
      <c r="BE150" s="108">
        <f t="shared" si="9"/>
        <v>0</v>
      </c>
      <c r="BF150" s="108">
        <f t="shared" si="10"/>
        <v>0</v>
      </c>
      <c r="BG150" s="108">
        <f t="shared" si="11"/>
        <v>0</v>
      </c>
      <c r="BH150" s="108">
        <f t="shared" si="12"/>
        <v>0</v>
      </c>
      <c r="BI150" s="108">
        <f t="shared" si="13"/>
        <v>0</v>
      </c>
      <c r="BJ150" s="14" t="s">
        <v>87</v>
      </c>
      <c r="BK150" s="108">
        <f t="shared" si="14"/>
        <v>0</v>
      </c>
      <c r="BL150" s="14" t="s">
        <v>144</v>
      </c>
      <c r="BM150" s="215" t="s">
        <v>215</v>
      </c>
    </row>
    <row r="151" spans="1:65" s="2" customFormat="1" ht="16.5" customHeight="1">
      <c r="A151" s="32"/>
      <c r="B151" s="33"/>
      <c r="C151" s="216" t="s">
        <v>216</v>
      </c>
      <c r="D151" s="216" t="s">
        <v>133</v>
      </c>
      <c r="E151" s="217" t="s">
        <v>217</v>
      </c>
      <c r="F151" s="218" t="s">
        <v>218</v>
      </c>
      <c r="G151" s="219" t="s">
        <v>176</v>
      </c>
      <c r="H151" s="220">
        <v>3</v>
      </c>
      <c r="I151" s="221"/>
      <c r="J151" s="222">
        <f t="shared" si="5"/>
        <v>0</v>
      </c>
      <c r="K151" s="223"/>
      <c r="L151" s="224"/>
      <c r="M151" s="225" t="s">
        <v>1</v>
      </c>
      <c r="N151" s="226" t="s">
        <v>44</v>
      </c>
      <c r="O151" s="69"/>
      <c r="P151" s="213">
        <f t="shared" si="6"/>
        <v>0</v>
      </c>
      <c r="Q151" s="213">
        <v>0</v>
      </c>
      <c r="R151" s="213">
        <f t="shared" si="7"/>
        <v>0</v>
      </c>
      <c r="S151" s="213">
        <v>0</v>
      </c>
      <c r="T151" s="214">
        <f t="shared" si="8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215" t="s">
        <v>155</v>
      </c>
      <c r="AT151" s="215" t="s">
        <v>133</v>
      </c>
      <c r="AU151" s="215" t="s">
        <v>89</v>
      </c>
      <c r="AY151" s="14" t="s">
        <v>136</v>
      </c>
      <c r="BE151" s="108">
        <f t="shared" si="9"/>
        <v>0</v>
      </c>
      <c r="BF151" s="108">
        <f t="shared" si="10"/>
        <v>0</v>
      </c>
      <c r="BG151" s="108">
        <f t="shared" si="11"/>
        <v>0</v>
      </c>
      <c r="BH151" s="108">
        <f t="shared" si="12"/>
        <v>0</v>
      </c>
      <c r="BI151" s="108">
        <f t="shared" si="13"/>
        <v>0</v>
      </c>
      <c r="BJ151" s="14" t="s">
        <v>87</v>
      </c>
      <c r="BK151" s="108">
        <f t="shared" si="14"/>
        <v>0</v>
      </c>
      <c r="BL151" s="14" t="s">
        <v>144</v>
      </c>
      <c r="BM151" s="215" t="s">
        <v>219</v>
      </c>
    </row>
    <row r="152" spans="1:65" s="2" customFormat="1" ht="24.2" customHeight="1">
      <c r="A152" s="32"/>
      <c r="B152" s="33"/>
      <c r="C152" s="203" t="s">
        <v>8</v>
      </c>
      <c r="D152" s="203" t="s">
        <v>140</v>
      </c>
      <c r="E152" s="204" t="s">
        <v>220</v>
      </c>
      <c r="F152" s="205" t="s">
        <v>221</v>
      </c>
      <c r="G152" s="206" t="s">
        <v>143</v>
      </c>
      <c r="H152" s="207">
        <v>1</v>
      </c>
      <c r="I152" s="208"/>
      <c r="J152" s="209">
        <f t="shared" si="5"/>
        <v>0</v>
      </c>
      <c r="K152" s="210"/>
      <c r="L152" s="35"/>
      <c r="M152" s="211" t="s">
        <v>1</v>
      </c>
      <c r="N152" s="212" t="s">
        <v>44</v>
      </c>
      <c r="O152" s="69"/>
      <c r="P152" s="213">
        <f t="shared" si="6"/>
        <v>0</v>
      </c>
      <c r="Q152" s="213">
        <v>0</v>
      </c>
      <c r="R152" s="213">
        <f t="shared" si="7"/>
        <v>0</v>
      </c>
      <c r="S152" s="213">
        <v>0</v>
      </c>
      <c r="T152" s="214">
        <f t="shared" si="8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215" t="s">
        <v>144</v>
      </c>
      <c r="AT152" s="215" t="s">
        <v>140</v>
      </c>
      <c r="AU152" s="215" t="s">
        <v>89</v>
      </c>
      <c r="AY152" s="14" t="s">
        <v>136</v>
      </c>
      <c r="BE152" s="108">
        <f t="shared" si="9"/>
        <v>0</v>
      </c>
      <c r="BF152" s="108">
        <f t="shared" si="10"/>
        <v>0</v>
      </c>
      <c r="BG152" s="108">
        <f t="shared" si="11"/>
        <v>0</v>
      </c>
      <c r="BH152" s="108">
        <f t="shared" si="12"/>
        <v>0</v>
      </c>
      <c r="BI152" s="108">
        <f t="shared" si="13"/>
        <v>0</v>
      </c>
      <c r="BJ152" s="14" t="s">
        <v>87</v>
      </c>
      <c r="BK152" s="108">
        <f t="shared" si="14"/>
        <v>0</v>
      </c>
      <c r="BL152" s="14" t="s">
        <v>144</v>
      </c>
      <c r="BM152" s="215" t="s">
        <v>222</v>
      </c>
    </row>
    <row r="153" spans="1:65" s="2" customFormat="1" ht="16.5" customHeight="1">
      <c r="A153" s="32"/>
      <c r="B153" s="33"/>
      <c r="C153" s="216" t="s">
        <v>223</v>
      </c>
      <c r="D153" s="216" t="s">
        <v>133</v>
      </c>
      <c r="E153" s="217" t="s">
        <v>224</v>
      </c>
      <c r="F153" s="218" t="s">
        <v>225</v>
      </c>
      <c r="G153" s="219" t="s">
        <v>176</v>
      </c>
      <c r="H153" s="220">
        <v>1</v>
      </c>
      <c r="I153" s="221"/>
      <c r="J153" s="222">
        <f t="shared" si="5"/>
        <v>0</v>
      </c>
      <c r="K153" s="223"/>
      <c r="L153" s="224"/>
      <c r="M153" s="225" t="s">
        <v>1</v>
      </c>
      <c r="N153" s="226" t="s">
        <v>44</v>
      </c>
      <c r="O153" s="69"/>
      <c r="P153" s="213">
        <f t="shared" si="6"/>
        <v>0</v>
      </c>
      <c r="Q153" s="213">
        <v>0</v>
      </c>
      <c r="R153" s="213">
        <f t="shared" si="7"/>
        <v>0</v>
      </c>
      <c r="S153" s="213">
        <v>0</v>
      </c>
      <c r="T153" s="214">
        <f t="shared" si="8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215" t="s">
        <v>155</v>
      </c>
      <c r="AT153" s="215" t="s">
        <v>133</v>
      </c>
      <c r="AU153" s="215" t="s">
        <v>89</v>
      </c>
      <c r="AY153" s="14" t="s">
        <v>136</v>
      </c>
      <c r="BE153" s="108">
        <f t="shared" si="9"/>
        <v>0</v>
      </c>
      <c r="BF153" s="108">
        <f t="shared" si="10"/>
        <v>0</v>
      </c>
      <c r="BG153" s="108">
        <f t="shared" si="11"/>
        <v>0</v>
      </c>
      <c r="BH153" s="108">
        <f t="shared" si="12"/>
        <v>0</v>
      </c>
      <c r="BI153" s="108">
        <f t="shared" si="13"/>
        <v>0</v>
      </c>
      <c r="BJ153" s="14" t="s">
        <v>87</v>
      </c>
      <c r="BK153" s="108">
        <f t="shared" si="14"/>
        <v>0</v>
      </c>
      <c r="BL153" s="14" t="s">
        <v>144</v>
      </c>
      <c r="BM153" s="215" t="s">
        <v>226</v>
      </c>
    </row>
    <row r="154" spans="1:65" s="2" customFormat="1" ht="16.5" customHeight="1">
      <c r="A154" s="32"/>
      <c r="B154" s="33"/>
      <c r="C154" s="203" t="s">
        <v>227</v>
      </c>
      <c r="D154" s="203" t="s">
        <v>140</v>
      </c>
      <c r="E154" s="204" t="s">
        <v>228</v>
      </c>
      <c r="F154" s="205" t="s">
        <v>229</v>
      </c>
      <c r="G154" s="206" t="s">
        <v>143</v>
      </c>
      <c r="H154" s="207">
        <v>17</v>
      </c>
      <c r="I154" s="208"/>
      <c r="J154" s="209">
        <f t="shared" si="5"/>
        <v>0</v>
      </c>
      <c r="K154" s="210"/>
      <c r="L154" s="35"/>
      <c r="M154" s="211" t="s">
        <v>1</v>
      </c>
      <c r="N154" s="212" t="s">
        <v>44</v>
      </c>
      <c r="O154" s="69"/>
      <c r="P154" s="213">
        <f t="shared" si="6"/>
        <v>0</v>
      </c>
      <c r="Q154" s="213">
        <v>0</v>
      </c>
      <c r="R154" s="213">
        <f t="shared" si="7"/>
        <v>0</v>
      </c>
      <c r="S154" s="213">
        <v>0</v>
      </c>
      <c r="T154" s="214">
        <f t="shared" si="8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215" t="s">
        <v>144</v>
      </c>
      <c r="AT154" s="215" t="s">
        <v>140</v>
      </c>
      <c r="AU154" s="215" t="s">
        <v>89</v>
      </c>
      <c r="AY154" s="14" t="s">
        <v>136</v>
      </c>
      <c r="BE154" s="108">
        <f t="shared" si="9"/>
        <v>0</v>
      </c>
      <c r="BF154" s="108">
        <f t="shared" si="10"/>
        <v>0</v>
      </c>
      <c r="BG154" s="108">
        <f t="shared" si="11"/>
        <v>0</v>
      </c>
      <c r="BH154" s="108">
        <f t="shared" si="12"/>
        <v>0</v>
      </c>
      <c r="BI154" s="108">
        <f t="shared" si="13"/>
        <v>0</v>
      </c>
      <c r="BJ154" s="14" t="s">
        <v>87</v>
      </c>
      <c r="BK154" s="108">
        <f t="shared" si="14"/>
        <v>0</v>
      </c>
      <c r="BL154" s="14" t="s">
        <v>144</v>
      </c>
      <c r="BM154" s="215" t="s">
        <v>230</v>
      </c>
    </row>
    <row r="155" spans="1:65" s="2" customFormat="1" ht="21.75" customHeight="1">
      <c r="A155" s="32"/>
      <c r="B155" s="33"/>
      <c r="C155" s="216" t="s">
        <v>231</v>
      </c>
      <c r="D155" s="216" t="s">
        <v>133</v>
      </c>
      <c r="E155" s="217" t="s">
        <v>232</v>
      </c>
      <c r="F155" s="218" t="s">
        <v>233</v>
      </c>
      <c r="G155" s="219" t="s">
        <v>176</v>
      </c>
      <c r="H155" s="220">
        <v>13</v>
      </c>
      <c r="I155" s="221"/>
      <c r="J155" s="222">
        <f t="shared" si="5"/>
        <v>0</v>
      </c>
      <c r="K155" s="223"/>
      <c r="L155" s="224"/>
      <c r="M155" s="225" t="s">
        <v>1</v>
      </c>
      <c r="N155" s="226" t="s">
        <v>44</v>
      </c>
      <c r="O155" s="69"/>
      <c r="P155" s="213">
        <f t="shared" si="6"/>
        <v>0</v>
      </c>
      <c r="Q155" s="213">
        <v>0</v>
      </c>
      <c r="R155" s="213">
        <f t="shared" si="7"/>
        <v>0</v>
      </c>
      <c r="S155" s="213">
        <v>0</v>
      </c>
      <c r="T155" s="214">
        <f t="shared" si="8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215" t="s">
        <v>155</v>
      </c>
      <c r="AT155" s="215" t="s">
        <v>133</v>
      </c>
      <c r="AU155" s="215" t="s">
        <v>89</v>
      </c>
      <c r="AY155" s="14" t="s">
        <v>136</v>
      </c>
      <c r="BE155" s="108">
        <f t="shared" si="9"/>
        <v>0</v>
      </c>
      <c r="BF155" s="108">
        <f t="shared" si="10"/>
        <v>0</v>
      </c>
      <c r="BG155" s="108">
        <f t="shared" si="11"/>
        <v>0</v>
      </c>
      <c r="BH155" s="108">
        <f t="shared" si="12"/>
        <v>0</v>
      </c>
      <c r="BI155" s="108">
        <f t="shared" si="13"/>
        <v>0</v>
      </c>
      <c r="BJ155" s="14" t="s">
        <v>87</v>
      </c>
      <c r="BK155" s="108">
        <f t="shared" si="14"/>
        <v>0</v>
      </c>
      <c r="BL155" s="14" t="s">
        <v>144</v>
      </c>
      <c r="BM155" s="215" t="s">
        <v>234</v>
      </c>
    </row>
    <row r="156" spans="1:65" s="2" customFormat="1" ht="24.2" customHeight="1">
      <c r="A156" s="32"/>
      <c r="B156" s="33"/>
      <c r="C156" s="216" t="s">
        <v>235</v>
      </c>
      <c r="D156" s="216" t="s">
        <v>133</v>
      </c>
      <c r="E156" s="217" t="s">
        <v>236</v>
      </c>
      <c r="F156" s="218" t="s">
        <v>237</v>
      </c>
      <c r="G156" s="219" t="s">
        <v>176</v>
      </c>
      <c r="H156" s="220">
        <v>4</v>
      </c>
      <c r="I156" s="221"/>
      <c r="J156" s="222">
        <f t="shared" si="5"/>
        <v>0</v>
      </c>
      <c r="K156" s="223"/>
      <c r="L156" s="224"/>
      <c r="M156" s="225" t="s">
        <v>1</v>
      </c>
      <c r="N156" s="226" t="s">
        <v>44</v>
      </c>
      <c r="O156" s="69"/>
      <c r="P156" s="213">
        <f t="shared" si="6"/>
        <v>0</v>
      </c>
      <c r="Q156" s="213">
        <v>0</v>
      </c>
      <c r="R156" s="213">
        <f t="shared" si="7"/>
        <v>0</v>
      </c>
      <c r="S156" s="213">
        <v>0</v>
      </c>
      <c r="T156" s="214">
        <f t="shared" si="8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215" t="s">
        <v>155</v>
      </c>
      <c r="AT156" s="215" t="s">
        <v>133</v>
      </c>
      <c r="AU156" s="215" t="s">
        <v>89</v>
      </c>
      <c r="AY156" s="14" t="s">
        <v>136</v>
      </c>
      <c r="BE156" s="108">
        <f t="shared" si="9"/>
        <v>0</v>
      </c>
      <c r="BF156" s="108">
        <f t="shared" si="10"/>
        <v>0</v>
      </c>
      <c r="BG156" s="108">
        <f t="shared" si="11"/>
        <v>0</v>
      </c>
      <c r="BH156" s="108">
        <f t="shared" si="12"/>
        <v>0</v>
      </c>
      <c r="BI156" s="108">
        <f t="shared" si="13"/>
        <v>0</v>
      </c>
      <c r="BJ156" s="14" t="s">
        <v>87</v>
      </c>
      <c r="BK156" s="108">
        <f t="shared" si="14"/>
        <v>0</v>
      </c>
      <c r="BL156" s="14" t="s">
        <v>144</v>
      </c>
      <c r="BM156" s="215" t="s">
        <v>238</v>
      </c>
    </row>
    <row r="157" spans="1:65" s="2" customFormat="1" ht="16.5" customHeight="1">
      <c r="A157" s="32"/>
      <c r="B157" s="33"/>
      <c r="C157" s="203" t="s">
        <v>239</v>
      </c>
      <c r="D157" s="203" t="s">
        <v>140</v>
      </c>
      <c r="E157" s="204" t="s">
        <v>240</v>
      </c>
      <c r="F157" s="205" t="s">
        <v>241</v>
      </c>
      <c r="G157" s="206" t="s">
        <v>143</v>
      </c>
      <c r="H157" s="207">
        <v>1</v>
      </c>
      <c r="I157" s="208"/>
      <c r="J157" s="209">
        <f t="shared" si="5"/>
        <v>0</v>
      </c>
      <c r="K157" s="210"/>
      <c r="L157" s="35"/>
      <c r="M157" s="211" t="s">
        <v>1</v>
      </c>
      <c r="N157" s="212" t="s">
        <v>44</v>
      </c>
      <c r="O157" s="69"/>
      <c r="P157" s="213">
        <f t="shared" si="6"/>
        <v>0</v>
      </c>
      <c r="Q157" s="213">
        <v>0</v>
      </c>
      <c r="R157" s="213">
        <f t="shared" si="7"/>
        <v>0</v>
      </c>
      <c r="S157" s="213">
        <v>0</v>
      </c>
      <c r="T157" s="214">
        <f t="shared" si="8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215" t="s">
        <v>144</v>
      </c>
      <c r="AT157" s="215" t="s">
        <v>140</v>
      </c>
      <c r="AU157" s="215" t="s">
        <v>89</v>
      </c>
      <c r="AY157" s="14" t="s">
        <v>136</v>
      </c>
      <c r="BE157" s="108">
        <f t="shared" si="9"/>
        <v>0</v>
      </c>
      <c r="BF157" s="108">
        <f t="shared" si="10"/>
        <v>0</v>
      </c>
      <c r="BG157" s="108">
        <f t="shared" si="11"/>
        <v>0</v>
      </c>
      <c r="BH157" s="108">
        <f t="shared" si="12"/>
        <v>0</v>
      </c>
      <c r="BI157" s="108">
        <f t="shared" si="13"/>
        <v>0</v>
      </c>
      <c r="BJ157" s="14" t="s">
        <v>87</v>
      </c>
      <c r="BK157" s="108">
        <f t="shared" si="14"/>
        <v>0</v>
      </c>
      <c r="BL157" s="14" t="s">
        <v>144</v>
      </c>
      <c r="BM157" s="215" t="s">
        <v>242</v>
      </c>
    </row>
    <row r="158" spans="1:65" s="2" customFormat="1" ht="21.75" customHeight="1">
      <c r="A158" s="32"/>
      <c r="B158" s="33"/>
      <c r="C158" s="216" t="s">
        <v>243</v>
      </c>
      <c r="D158" s="216" t="s">
        <v>133</v>
      </c>
      <c r="E158" s="217" t="s">
        <v>244</v>
      </c>
      <c r="F158" s="218" t="s">
        <v>245</v>
      </c>
      <c r="G158" s="219" t="s">
        <v>176</v>
      </c>
      <c r="H158" s="220">
        <v>1</v>
      </c>
      <c r="I158" s="221"/>
      <c r="J158" s="222">
        <f t="shared" si="5"/>
        <v>0</v>
      </c>
      <c r="K158" s="223"/>
      <c r="L158" s="224"/>
      <c r="M158" s="225" t="s">
        <v>1</v>
      </c>
      <c r="N158" s="226" t="s">
        <v>44</v>
      </c>
      <c r="O158" s="69"/>
      <c r="P158" s="213">
        <f t="shared" si="6"/>
        <v>0</v>
      </c>
      <c r="Q158" s="213">
        <v>0</v>
      </c>
      <c r="R158" s="213">
        <f t="shared" si="7"/>
        <v>0</v>
      </c>
      <c r="S158" s="213">
        <v>0</v>
      </c>
      <c r="T158" s="214">
        <f t="shared" si="8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215" t="s">
        <v>155</v>
      </c>
      <c r="AT158" s="215" t="s">
        <v>133</v>
      </c>
      <c r="AU158" s="215" t="s">
        <v>89</v>
      </c>
      <c r="AY158" s="14" t="s">
        <v>136</v>
      </c>
      <c r="BE158" s="108">
        <f t="shared" si="9"/>
        <v>0</v>
      </c>
      <c r="BF158" s="108">
        <f t="shared" si="10"/>
        <v>0</v>
      </c>
      <c r="BG158" s="108">
        <f t="shared" si="11"/>
        <v>0</v>
      </c>
      <c r="BH158" s="108">
        <f t="shared" si="12"/>
        <v>0</v>
      </c>
      <c r="BI158" s="108">
        <f t="shared" si="13"/>
        <v>0</v>
      </c>
      <c r="BJ158" s="14" t="s">
        <v>87</v>
      </c>
      <c r="BK158" s="108">
        <f t="shared" si="14"/>
        <v>0</v>
      </c>
      <c r="BL158" s="14" t="s">
        <v>144</v>
      </c>
      <c r="BM158" s="215" t="s">
        <v>246</v>
      </c>
    </row>
    <row r="159" spans="1:65" s="2" customFormat="1" ht="37.9" customHeight="1">
      <c r="A159" s="32"/>
      <c r="B159" s="33"/>
      <c r="C159" s="203" t="s">
        <v>247</v>
      </c>
      <c r="D159" s="203" t="s">
        <v>140</v>
      </c>
      <c r="E159" s="204" t="s">
        <v>248</v>
      </c>
      <c r="F159" s="205" t="s">
        <v>249</v>
      </c>
      <c r="G159" s="206" t="s">
        <v>154</v>
      </c>
      <c r="H159" s="207">
        <v>860</v>
      </c>
      <c r="I159" s="208"/>
      <c r="J159" s="209">
        <f t="shared" si="5"/>
        <v>0</v>
      </c>
      <c r="K159" s="210"/>
      <c r="L159" s="35"/>
      <c r="M159" s="211" t="s">
        <v>1</v>
      </c>
      <c r="N159" s="212" t="s">
        <v>44</v>
      </c>
      <c r="O159" s="69"/>
      <c r="P159" s="213">
        <f t="shared" si="6"/>
        <v>0</v>
      </c>
      <c r="Q159" s="213">
        <v>0</v>
      </c>
      <c r="R159" s="213">
        <f t="shared" si="7"/>
        <v>0</v>
      </c>
      <c r="S159" s="213">
        <v>0</v>
      </c>
      <c r="T159" s="214">
        <f t="shared" si="8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215" t="s">
        <v>144</v>
      </c>
      <c r="AT159" s="215" t="s">
        <v>140</v>
      </c>
      <c r="AU159" s="215" t="s">
        <v>89</v>
      </c>
      <c r="AY159" s="14" t="s">
        <v>136</v>
      </c>
      <c r="BE159" s="108">
        <f t="shared" si="9"/>
        <v>0</v>
      </c>
      <c r="BF159" s="108">
        <f t="shared" si="10"/>
        <v>0</v>
      </c>
      <c r="BG159" s="108">
        <f t="shared" si="11"/>
        <v>0</v>
      </c>
      <c r="BH159" s="108">
        <f t="shared" si="12"/>
        <v>0</v>
      </c>
      <c r="BI159" s="108">
        <f t="shared" si="13"/>
        <v>0</v>
      </c>
      <c r="BJ159" s="14" t="s">
        <v>87</v>
      </c>
      <c r="BK159" s="108">
        <f t="shared" si="14"/>
        <v>0</v>
      </c>
      <c r="BL159" s="14" t="s">
        <v>144</v>
      </c>
      <c r="BM159" s="215" t="s">
        <v>250</v>
      </c>
    </row>
    <row r="160" spans="1:65" s="2" customFormat="1" ht="16.5" customHeight="1">
      <c r="A160" s="32"/>
      <c r="B160" s="33"/>
      <c r="C160" s="216" t="s">
        <v>251</v>
      </c>
      <c r="D160" s="216" t="s">
        <v>133</v>
      </c>
      <c r="E160" s="217" t="s">
        <v>252</v>
      </c>
      <c r="F160" s="218" t="s">
        <v>253</v>
      </c>
      <c r="G160" s="219" t="s">
        <v>254</v>
      </c>
      <c r="H160" s="220">
        <v>817</v>
      </c>
      <c r="I160" s="221"/>
      <c r="J160" s="222">
        <f t="shared" si="5"/>
        <v>0</v>
      </c>
      <c r="K160" s="223"/>
      <c r="L160" s="224"/>
      <c r="M160" s="225" t="s">
        <v>1</v>
      </c>
      <c r="N160" s="226" t="s">
        <v>44</v>
      </c>
      <c r="O160" s="69"/>
      <c r="P160" s="213">
        <f t="shared" si="6"/>
        <v>0</v>
      </c>
      <c r="Q160" s="213">
        <v>1E-3</v>
      </c>
      <c r="R160" s="213">
        <f t="shared" si="7"/>
        <v>0.81700000000000006</v>
      </c>
      <c r="S160" s="213">
        <v>0</v>
      </c>
      <c r="T160" s="214">
        <f t="shared" si="8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215" t="s">
        <v>155</v>
      </c>
      <c r="AT160" s="215" t="s">
        <v>133</v>
      </c>
      <c r="AU160" s="215" t="s">
        <v>89</v>
      </c>
      <c r="AY160" s="14" t="s">
        <v>136</v>
      </c>
      <c r="BE160" s="108">
        <f t="shared" si="9"/>
        <v>0</v>
      </c>
      <c r="BF160" s="108">
        <f t="shared" si="10"/>
        <v>0</v>
      </c>
      <c r="BG160" s="108">
        <f t="shared" si="11"/>
        <v>0</v>
      </c>
      <c r="BH160" s="108">
        <f t="shared" si="12"/>
        <v>0</v>
      </c>
      <c r="BI160" s="108">
        <f t="shared" si="13"/>
        <v>0</v>
      </c>
      <c r="BJ160" s="14" t="s">
        <v>87</v>
      </c>
      <c r="BK160" s="108">
        <f t="shared" si="14"/>
        <v>0</v>
      </c>
      <c r="BL160" s="14" t="s">
        <v>144</v>
      </c>
      <c r="BM160" s="215" t="s">
        <v>255</v>
      </c>
    </row>
    <row r="161" spans="1:65" s="2" customFormat="1" ht="24.2" customHeight="1">
      <c r="A161" s="32"/>
      <c r="B161" s="33"/>
      <c r="C161" s="216" t="s">
        <v>256</v>
      </c>
      <c r="D161" s="216" t="s">
        <v>133</v>
      </c>
      <c r="E161" s="217" t="s">
        <v>257</v>
      </c>
      <c r="F161" s="218" t="s">
        <v>258</v>
      </c>
      <c r="G161" s="219" t="s">
        <v>143</v>
      </c>
      <c r="H161" s="220">
        <v>18</v>
      </c>
      <c r="I161" s="221"/>
      <c r="J161" s="222">
        <f t="shared" si="5"/>
        <v>0</v>
      </c>
      <c r="K161" s="223"/>
      <c r="L161" s="224"/>
      <c r="M161" s="225" t="s">
        <v>1</v>
      </c>
      <c r="N161" s="226" t="s">
        <v>44</v>
      </c>
      <c r="O161" s="69"/>
      <c r="P161" s="213">
        <f t="shared" si="6"/>
        <v>0</v>
      </c>
      <c r="Q161" s="213">
        <v>1.4999999999999999E-4</v>
      </c>
      <c r="R161" s="213">
        <f t="shared" si="7"/>
        <v>2.6999999999999997E-3</v>
      </c>
      <c r="S161" s="213">
        <v>0</v>
      </c>
      <c r="T161" s="214">
        <f t="shared" si="8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215" t="s">
        <v>155</v>
      </c>
      <c r="AT161" s="215" t="s">
        <v>133</v>
      </c>
      <c r="AU161" s="215" t="s">
        <v>89</v>
      </c>
      <c r="AY161" s="14" t="s">
        <v>136</v>
      </c>
      <c r="BE161" s="108">
        <f t="shared" si="9"/>
        <v>0</v>
      </c>
      <c r="BF161" s="108">
        <f t="shared" si="10"/>
        <v>0</v>
      </c>
      <c r="BG161" s="108">
        <f t="shared" si="11"/>
        <v>0</v>
      </c>
      <c r="BH161" s="108">
        <f t="shared" si="12"/>
        <v>0</v>
      </c>
      <c r="BI161" s="108">
        <f t="shared" si="13"/>
        <v>0</v>
      </c>
      <c r="BJ161" s="14" t="s">
        <v>87</v>
      </c>
      <c r="BK161" s="108">
        <f t="shared" si="14"/>
        <v>0</v>
      </c>
      <c r="BL161" s="14" t="s">
        <v>144</v>
      </c>
      <c r="BM161" s="215" t="s">
        <v>259</v>
      </c>
    </row>
    <row r="162" spans="1:65" s="2" customFormat="1" ht="16.5" customHeight="1">
      <c r="A162" s="32"/>
      <c r="B162" s="33"/>
      <c r="C162" s="216" t="s">
        <v>260</v>
      </c>
      <c r="D162" s="216" t="s">
        <v>133</v>
      </c>
      <c r="E162" s="217" t="s">
        <v>261</v>
      </c>
      <c r="F162" s="218" t="s">
        <v>262</v>
      </c>
      <c r="G162" s="219" t="s">
        <v>143</v>
      </c>
      <c r="H162" s="220">
        <v>15</v>
      </c>
      <c r="I162" s="221"/>
      <c r="J162" s="222">
        <f t="shared" si="5"/>
        <v>0</v>
      </c>
      <c r="K162" s="223"/>
      <c r="L162" s="224"/>
      <c r="M162" s="225" t="s">
        <v>1</v>
      </c>
      <c r="N162" s="226" t="s">
        <v>44</v>
      </c>
      <c r="O162" s="69"/>
      <c r="P162" s="213">
        <f t="shared" si="6"/>
        <v>0</v>
      </c>
      <c r="Q162" s="213">
        <v>2.3000000000000001E-4</v>
      </c>
      <c r="R162" s="213">
        <f t="shared" si="7"/>
        <v>3.4499999999999999E-3</v>
      </c>
      <c r="S162" s="213">
        <v>0</v>
      </c>
      <c r="T162" s="214">
        <f t="shared" si="8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215" t="s">
        <v>155</v>
      </c>
      <c r="AT162" s="215" t="s">
        <v>133</v>
      </c>
      <c r="AU162" s="215" t="s">
        <v>89</v>
      </c>
      <c r="AY162" s="14" t="s">
        <v>136</v>
      </c>
      <c r="BE162" s="108">
        <f t="shared" si="9"/>
        <v>0</v>
      </c>
      <c r="BF162" s="108">
        <f t="shared" si="10"/>
        <v>0</v>
      </c>
      <c r="BG162" s="108">
        <f t="shared" si="11"/>
        <v>0</v>
      </c>
      <c r="BH162" s="108">
        <f t="shared" si="12"/>
        <v>0</v>
      </c>
      <c r="BI162" s="108">
        <f t="shared" si="13"/>
        <v>0</v>
      </c>
      <c r="BJ162" s="14" t="s">
        <v>87</v>
      </c>
      <c r="BK162" s="108">
        <f t="shared" si="14"/>
        <v>0</v>
      </c>
      <c r="BL162" s="14" t="s">
        <v>144</v>
      </c>
      <c r="BM162" s="215" t="s">
        <v>263</v>
      </c>
    </row>
    <row r="163" spans="1:65" s="2" customFormat="1" ht="24.2" customHeight="1">
      <c r="A163" s="32"/>
      <c r="B163" s="33"/>
      <c r="C163" s="216" t="s">
        <v>264</v>
      </c>
      <c r="D163" s="216" t="s">
        <v>133</v>
      </c>
      <c r="E163" s="217" t="s">
        <v>265</v>
      </c>
      <c r="F163" s="218" t="s">
        <v>266</v>
      </c>
      <c r="G163" s="219" t="s">
        <v>143</v>
      </c>
      <c r="H163" s="220">
        <v>4</v>
      </c>
      <c r="I163" s="221"/>
      <c r="J163" s="222">
        <f t="shared" si="5"/>
        <v>0</v>
      </c>
      <c r="K163" s="223"/>
      <c r="L163" s="224"/>
      <c r="M163" s="225" t="s">
        <v>1</v>
      </c>
      <c r="N163" s="226" t="s">
        <v>44</v>
      </c>
      <c r="O163" s="69"/>
      <c r="P163" s="213">
        <f t="shared" si="6"/>
        <v>0</v>
      </c>
      <c r="Q163" s="213">
        <v>6.9999999999999999E-4</v>
      </c>
      <c r="R163" s="213">
        <f t="shared" si="7"/>
        <v>2.8E-3</v>
      </c>
      <c r="S163" s="213">
        <v>0</v>
      </c>
      <c r="T163" s="214">
        <f t="shared" si="8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215" t="s">
        <v>155</v>
      </c>
      <c r="AT163" s="215" t="s">
        <v>133</v>
      </c>
      <c r="AU163" s="215" t="s">
        <v>89</v>
      </c>
      <c r="AY163" s="14" t="s">
        <v>136</v>
      </c>
      <c r="BE163" s="108">
        <f t="shared" si="9"/>
        <v>0</v>
      </c>
      <c r="BF163" s="108">
        <f t="shared" si="10"/>
        <v>0</v>
      </c>
      <c r="BG163" s="108">
        <f t="shared" si="11"/>
        <v>0</v>
      </c>
      <c r="BH163" s="108">
        <f t="shared" si="12"/>
        <v>0</v>
      </c>
      <c r="BI163" s="108">
        <f t="shared" si="13"/>
        <v>0</v>
      </c>
      <c r="BJ163" s="14" t="s">
        <v>87</v>
      </c>
      <c r="BK163" s="108">
        <f t="shared" si="14"/>
        <v>0</v>
      </c>
      <c r="BL163" s="14" t="s">
        <v>144</v>
      </c>
      <c r="BM163" s="215" t="s">
        <v>267</v>
      </c>
    </row>
    <row r="164" spans="1:65" s="2" customFormat="1" ht="37.9" customHeight="1">
      <c r="A164" s="32"/>
      <c r="B164" s="33"/>
      <c r="C164" s="203" t="s">
        <v>268</v>
      </c>
      <c r="D164" s="203" t="s">
        <v>140</v>
      </c>
      <c r="E164" s="204" t="s">
        <v>269</v>
      </c>
      <c r="F164" s="205" t="s">
        <v>270</v>
      </c>
      <c r="G164" s="206" t="s">
        <v>143</v>
      </c>
      <c r="H164" s="207">
        <v>1</v>
      </c>
      <c r="I164" s="208"/>
      <c r="J164" s="209">
        <f t="shared" si="5"/>
        <v>0</v>
      </c>
      <c r="K164" s="210"/>
      <c r="L164" s="35"/>
      <c r="M164" s="211" t="s">
        <v>1</v>
      </c>
      <c r="N164" s="212" t="s">
        <v>44</v>
      </c>
      <c r="O164" s="69"/>
      <c r="P164" s="213">
        <f t="shared" si="6"/>
        <v>0</v>
      </c>
      <c r="Q164" s="213">
        <v>0</v>
      </c>
      <c r="R164" s="213">
        <f t="shared" si="7"/>
        <v>0</v>
      </c>
      <c r="S164" s="213">
        <v>0</v>
      </c>
      <c r="T164" s="214">
        <f t="shared" si="8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215" t="s">
        <v>144</v>
      </c>
      <c r="AT164" s="215" t="s">
        <v>140</v>
      </c>
      <c r="AU164" s="215" t="s">
        <v>89</v>
      </c>
      <c r="AY164" s="14" t="s">
        <v>136</v>
      </c>
      <c r="BE164" s="108">
        <f t="shared" si="9"/>
        <v>0</v>
      </c>
      <c r="BF164" s="108">
        <f t="shared" si="10"/>
        <v>0</v>
      </c>
      <c r="BG164" s="108">
        <f t="shared" si="11"/>
        <v>0</v>
      </c>
      <c r="BH164" s="108">
        <f t="shared" si="12"/>
        <v>0</v>
      </c>
      <c r="BI164" s="108">
        <f t="shared" si="13"/>
        <v>0</v>
      </c>
      <c r="BJ164" s="14" t="s">
        <v>87</v>
      </c>
      <c r="BK164" s="108">
        <f t="shared" si="14"/>
        <v>0</v>
      </c>
      <c r="BL164" s="14" t="s">
        <v>144</v>
      </c>
      <c r="BM164" s="215" t="s">
        <v>271</v>
      </c>
    </row>
    <row r="165" spans="1:65" s="2" customFormat="1" ht="24.2" customHeight="1">
      <c r="A165" s="32"/>
      <c r="B165" s="33"/>
      <c r="C165" s="203" t="s">
        <v>272</v>
      </c>
      <c r="D165" s="203" t="s">
        <v>140</v>
      </c>
      <c r="E165" s="204" t="s">
        <v>273</v>
      </c>
      <c r="F165" s="205" t="s">
        <v>274</v>
      </c>
      <c r="G165" s="206" t="s">
        <v>143</v>
      </c>
      <c r="H165" s="207">
        <v>1</v>
      </c>
      <c r="I165" s="208"/>
      <c r="J165" s="209">
        <f t="shared" si="5"/>
        <v>0</v>
      </c>
      <c r="K165" s="210"/>
      <c r="L165" s="35"/>
      <c r="M165" s="211" t="s">
        <v>1</v>
      </c>
      <c r="N165" s="212" t="s">
        <v>44</v>
      </c>
      <c r="O165" s="69"/>
      <c r="P165" s="213">
        <f t="shared" si="6"/>
        <v>0</v>
      </c>
      <c r="Q165" s="213">
        <v>0</v>
      </c>
      <c r="R165" s="213">
        <f t="shared" si="7"/>
        <v>0</v>
      </c>
      <c r="S165" s="213">
        <v>0</v>
      </c>
      <c r="T165" s="214">
        <f t="shared" si="8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215" t="s">
        <v>144</v>
      </c>
      <c r="AT165" s="215" t="s">
        <v>140</v>
      </c>
      <c r="AU165" s="215" t="s">
        <v>89</v>
      </c>
      <c r="AY165" s="14" t="s">
        <v>136</v>
      </c>
      <c r="BE165" s="108">
        <f t="shared" si="9"/>
        <v>0</v>
      </c>
      <c r="BF165" s="108">
        <f t="shared" si="10"/>
        <v>0</v>
      </c>
      <c r="BG165" s="108">
        <f t="shared" si="11"/>
        <v>0</v>
      </c>
      <c r="BH165" s="108">
        <f t="shared" si="12"/>
        <v>0</v>
      </c>
      <c r="BI165" s="108">
        <f t="shared" si="13"/>
        <v>0</v>
      </c>
      <c r="BJ165" s="14" t="s">
        <v>87</v>
      </c>
      <c r="BK165" s="108">
        <f t="shared" si="14"/>
        <v>0</v>
      </c>
      <c r="BL165" s="14" t="s">
        <v>144</v>
      </c>
      <c r="BM165" s="215" t="s">
        <v>275</v>
      </c>
    </row>
    <row r="166" spans="1:65" s="2" customFormat="1" ht="24.2" customHeight="1">
      <c r="A166" s="32"/>
      <c r="B166" s="33"/>
      <c r="C166" s="203" t="s">
        <v>276</v>
      </c>
      <c r="D166" s="203" t="s">
        <v>140</v>
      </c>
      <c r="E166" s="204" t="s">
        <v>277</v>
      </c>
      <c r="F166" s="205" t="s">
        <v>278</v>
      </c>
      <c r="G166" s="206" t="s">
        <v>143</v>
      </c>
      <c r="H166" s="207">
        <v>4</v>
      </c>
      <c r="I166" s="208"/>
      <c r="J166" s="209">
        <f t="shared" si="5"/>
        <v>0</v>
      </c>
      <c r="K166" s="210"/>
      <c r="L166" s="35"/>
      <c r="M166" s="211" t="s">
        <v>1</v>
      </c>
      <c r="N166" s="212" t="s">
        <v>44</v>
      </c>
      <c r="O166" s="69"/>
      <c r="P166" s="213">
        <f t="shared" si="6"/>
        <v>0</v>
      </c>
      <c r="Q166" s="213">
        <v>0</v>
      </c>
      <c r="R166" s="213">
        <f t="shared" si="7"/>
        <v>0</v>
      </c>
      <c r="S166" s="213">
        <v>0</v>
      </c>
      <c r="T166" s="214">
        <f t="shared" si="8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215" t="s">
        <v>144</v>
      </c>
      <c r="AT166" s="215" t="s">
        <v>140</v>
      </c>
      <c r="AU166" s="215" t="s">
        <v>89</v>
      </c>
      <c r="AY166" s="14" t="s">
        <v>136</v>
      </c>
      <c r="BE166" s="108">
        <f t="shared" si="9"/>
        <v>0</v>
      </c>
      <c r="BF166" s="108">
        <f t="shared" si="10"/>
        <v>0</v>
      </c>
      <c r="BG166" s="108">
        <f t="shared" si="11"/>
        <v>0</v>
      </c>
      <c r="BH166" s="108">
        <f t="shared" si="12"/>
        <v>0</v>
      </c>
      <c r="BI166" s="108">
        <f t="shared" si="13"/>
        <v>0</v>
      </c>
      <c r="BJ166" s="14" t="s">
        <v>87</v>
      </c>
      <c r="BK166" s="108">
        <f t="shared" si="14"/>
        <v>0</v>
      </c>
      <c r="BL166" s="14" t="s">
        <v>144</v>
      </c>
      <c r="BM166" s="215" t="s">
        <v>279</v>
      </c>
    </row>
    <row r="167" spans="1:65" s="2" customFormat="1" ht="21.75" customHeight="1">
      <c r="A167" s="32"/>
      <c r="B167" s="33"/>
      <c r="C167" s="203" t="s">
        <v>280</v>
      </c>
      <c r="D167" s="203" t="s">
        <v>140</v>
      </c>
      <c r="E167" s="204" t="s">
        <v>281</v>
      </c>
      <c r="F167" s="205" t="s">
        <v>282</v>
      </c>
      <c r="G167" s="206" t="s">
        <v>283</v>
      </c>
      <c r="H167" s="207">
        <v>1</v>
      </c>
      <c r="I167" s="208"/>
      <c r="J167" s="209">
        <f t="shared" si="5"/>
        <v>0</v>
      </c>
      <c r="K167" s="210"/>
      <c r="L167" s="35"/>
      <c r="M167" s="211" t="s">
        <v>1</v>
      </c>
      <c r="N167" s="212" t="s">
        <v>44</v>
      </c>
      <c r="O167" s="69"/>
      <c r="P167" s="213">
        <f t="shared" si="6"/>
        <v>0</v>
      </c>
      <c r="Q167" s="213">
        <v>0</v>
      </c>
      <c r="R167" s="213">
        <f t="shared" si="7"/>
        <v>0</v>
      </c>
      <c r="S167" s="213">
        <v>0</v>
      </c>
      <c r="T167" s="214">
        <f t="shared" si="8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215" t="s">
        <v>144</v>
      </c>
      <c r="AT167" s="215" t="s">
        <v>140</v>
      </c>
      <c r="AU167" s="215" t="s">
        <v>89</v>
      </c>
      <c r="AY167" s="14" t="s">
        <v>136</v>
      </c>
      <c r="BE167" s="108">
        <f t="shared" si="9"/>
        <v>0</v>
      </c>
      <c r="BF167" s="108">
        <f t="shared" si="10"/>
        <v>0</v>
      </c>
      <c r="BG167" s="108">
        <f t="shared" si="11"/>
        <v>0</v>
      </c>
      <c r="BH167" s="108">
        <f t="shared" si="12"/>
        <v>0</v>
      </c>
      <c r="BI167" s="108">
        <f t="shared" si="13"/>
        <v>0</v>
      </c>
      <c r="BJ167" s="14" t="s">
        <v>87</v>
      </c>
      <c r="BK167" s="108">
        <f t="shared" si="14"/>
        <v>0</v>
      </c>
      <c r="BL167" s="14" t="s">
        <v>144</v>
      </c>
      <c r="BM167" s="215" t="s">
        <v>284</v>
      </c>
    </row>
    <row r="168" spans="1:65" s="2" customFormat="1" ht="37.9" customHeight="1">
      <c r="A168" s="32"/>
      <c r="B168" s="33"/>
      <c r="C168" s="203" t="s">
        <v>285</v>
      </c>
      <c r="D168" s="203" t="s">
        <v>140</v>
      </c>
      <c r="E168" s="204" t="s">
        <v>286</v>
      </c>
      <c r="F168" s="205" t="s">
        <v>287</v>
      </c>
      <c r="G168" s="206" t="s">
        <v>154</v>
      </c>
      <c r="H168" s="207">
        <v>166</v>
      </c>
      <c r="I168" s="208"/>
      <c r="J168" s="209">
        <f t="shared" si="5"/>
        <v>0</v>
      </c>
      <c r="K168" s="210"/>
      <c r="L168" s="35"/>
      <c r="M168" s="211" t="s">
        <v>1</v>
      </c>
      <c r="N168" s="212" t="s">
        <v>44</v>
      </c>
      <c r="O168" s="69"/>
      <c r="P168" s="213">
        <f t="shared" si="6"/>
        <v>0</v>
      </c>
      <c r="Q168" s="213">
        <v>0</v>
      </c>
      <c r="R168" s="213">
        <f t="shared" si="7"/>
        <v>0</v>
      </c>
      <c r="S168" s="213">
        <v>0</v>
      </c>
      <c r="T168" s="214">
        <f t="shared" si="8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215" t="s">
        <v>144</v>
      </c>
      <c r="AT168" s="215" t="s">
        <v>140</v>
      </c>
      <c r="AU168" s="215" t="s">
        <v>89</v>
      </c>
      <c r="AY168" s="14" t="s">
        <v>136</v>
      </c>
      <c r="BE168" s="108">
        <f t="shared" si="9"/>
        <v>0</v>
      </c>
      <c r="BF168" s="108">
        <f t="shared" si="10"/>
        <v>0</v>
      </c>
      <c r="BG168" s="108">
        <f t="shared" si="11"/>
        <v>0</v>
      </c>
      <c r="BH168" s="108">
        <f t="shared" si="12"/>
        <v>0</v>
      </c>
      <c r="BI168" s="108">
        <f t="shared" si="13"/>
        <v>0</v>
      </c>
      <c r="BJ168" s="14" t="s">
        <v>87</v>
      </c>
      <c r="BK168" s="108">
        <f t="shared" si="14"/>
        <v>0</v>
      </c>
      <c r="BL168" s="14" t="s">
        <v>144</v>
      </c>
      <c r="BM168" s="215" t="s">
        <v>288</v>
      </c>
    </row>
    <row r="169" spans="1:65" s="2" customFormat="1" ht="16.5" customHeight="1">
      <c r="A169" s="32"/>
      <c r="B169" s="33"/>
      <c r="C169" s="216" t="s">
        <v>289</v>
      </c>
      <c r="D169" s="216" t="s">
        <v>133</v>
      </c>
      <c r="E169" s="217" t="s">
        <v>290</v>
      </c>
      <c r="F169" s="218" t="s">
        <v>291</v>
      </c>
      <c r="G169" s="219" t="s">
        <v>143</v>
      </c>
      <c r="H169" s="220">
        <v>19</v>
      </c>
      <c r="I169" s="221"/>
      <c r="J169" s="222">
        <f t="shared" si="5"/>
        <v>0</v>
      </c>
      <c r="K169" s="223"/>
      <c r="L169" s="224"/>
      <c r="M169" s="225" t="s">
        <v>1</v>
      </c>
      <c r="N169" s="226" t="s">
        <v>44</v>
      </c>
      <c r="O169" s="69"/>
      <c r="P169" s="213">
        <f t="shared" si="6"/>
        <v>0</v>
      </c>
      <c r="Q169" s="213">
        <v>3.0000000000000001E-5</v>
      </c>
      <c r="R169" s="213">
        <f t="shared" si="7"/>
        <v>5.6999999999999998E-4</v>
      </c>
      <c r="S169" s="213">
        <v>0</v>
      </c>
      <c r="T169" s="214">
        <f t="shared" si="8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215" t="s">
        <v>155</v>
      </c>
      <c r="AT169" s="215" t="s">
        <v>133</v>
      </c>
      <c r="AU169" s="215" t="s">
        <v>89</v>
      </c>
      <c r="AY169" s="14" t="s">
        <v>136</v>
      </c>
      <c r="BE169" s="108">
        <f t="shared" si="9"/>
        <v>0</v>
      </c>
      <c r="BF169" s="108">
        <f t="shared" si="10"/>
        <v>0</v>
      </c>
      <c r="BG169" s="108">
        <f t="shared" si="11"/>
        <v>0</v>
      </c>
      <c r="BH169" s="108">
        <f t="shared" si="12"/>
        <v>0</v>
      </c>
      <c r="BI169" s="108">
        <f t="shared" si="13"/>
        <v>0</v>
      </c>
      <c r="BJ169" s="14" t="s">
        <v>87</v>
      </c>
      <c r="BK169" s="108">
        <f t="shared" si="14"/>
        <v>0</v>
      </c>
      <c r="BL169" s="14" t="s">
        <v>144</v>
      </c>
      <c r="BM169" s="215" t="s">
        <v>292</v>
      </c>
    </row>
    <row r="170" spans="1:65" s="2" customFormat="1" ht="24.2" customHeight="1">
      <c r="A170" s="32"/>
      <c r="B170" s="33"/>
      <c r="C170" s="216" t="s">
        <v>293</v>
      </c>
      <c r="D170" s="216" t="s">
        <v>133</v>
      </c>
      <c r="E170" s="217" t="s">
        <v>294</v>
      </c>
      <c r="F170" s="218" t="s">
        <v>295</v>
      </c>
      <c r="G170" s="219" t="s">
        <v>154</v>
      </c>
      <c r="H170" s="220">
        <v>190.9</v>
      </c>
      <c r="I170" s="221"/>
      <c r="J170" s="222">
        <f t="shared" si="5"/>
        <v>0</v>
      </c>
      <c r="K170" s="223"/>
      <c r="L170" s="224"/>
      <c r="M170" s="225" t="s">
        <v>1</v>
      </c>
      <c r="N170" s="226" t="s">
        <v>44</v>
      </c>
      <c r="O170" s="69"/>
      <c r="P170" s="213">
        <f t="shared" si="6"/>
        <v>0</v>
      </c>
      <c r="Q170" s="213">
        <v>1.2E-4</v>
      </c>
      <c r="R170" s="213">
        <f t="shared" si="7"/>
        <v>2.2908000000000001E-2</v>
      </c>
      <c r="S170" s="213">
        <v>0</v>
      </c>
      <c r="T170" s="214">
        <f t="shared" si="8"/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215" t="s">
        <v>296</v>
      </c>
      <c r="AT170" s="215" t="s">
        <v>133</v>
      </c>
      <c r="AU170" s="215" t="s">
        <v>89</v>
      </c>
      <c r="AY170" s="14" t="s">
        <v>136</v>
      </c>
      <c r="BE170" s="108">
        <f t="shared" si="9"/>
        <v>0</v>
      </c>
      <c r="BF170" s="108">
        <f t="shared" si="10"/>
        <v>0</v>
      </c>
      <c r="BG170" s="108">
        <f t="shared" si="11"/>
        <v>0</v>
      </c>
      <c r="BH170" s="108">
        <f t="shared" si="12"/>
        <v>0</v>
      </c>
      <c r="BI170" s="108">
        <f t="shared" si="13"/>
        <v>0</v>
      </c>
      <c r="BJ170" s="14" t="s">
        <v>87</v>
      </c>
      <c r="BK170" s="108">
        <f t="shared" si="14"/>
        <v>0</v>
      </c>
      <c r="BL170" s="14" t="s">
        <v>296</v>
      </c>
      <c r="BM170" s="215" t="s">
        <v>297</v>
      </c>
    </row>
    <row r="171" spans="1:65" s="2" customFormat="1" ht="37.9" customHeight="1">
      <c r="A171" s="32"/>
      <c r="B171" s="33"/>
      <c r="C171" s="203" t="s">
        <v>298</v>
      </c>
      <c r="D171" s="203" t="s">
        <v>140</v>
      </c>
      <c r="E171" s="204" t="s">
        <v>299</v>
      </c>
      <c r="F171" s="205" t="s">
        <v>300</v>
      </c>
      <c r="G171" s="206" t="s">
        <v>154</v>
      </c>
      <c r="H171" s="207">
        <v>1043</v>
      </c>
      <c r="I171" s="208"/>
      <c r="J171" s="209">
        <f t="shared" si="5"/>
        <v>0</v>
      </c>
      <c r="K171" s="210"/>
      <c r="L171" s="35"/>
      <c r="M171" s="211" t="s">
        <v>1</v>
      </c>
      <c r="N171" s="212" t="s">
        <v>44</v>
      </c>
      <c r="O171" s="69"/>
      <c r="P171" s="213">
        <f t="shared" si="6"/>
        <v>0</v>
      </c>
      <c r="Q171" s="213">
        <v>0</v>
      </c>
      <c r="R171" s="213">
        <f t="shared" si="7"/>
        <v>0</v>
      </c>
      <c r="S171" s="213">
        <v>0</v>
      </c>
      <c r="T171" s="214">
        <f t="shared" si="8"/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215" t="s">
        <v>144</v>
      </c>
      <c r="AT171" s="215" t="s">
        <v>140</v>
      </c>
      <c r="AU171" s="215" t="s">
        <v>89</v>
      </c>
      <c r="AY171" s="14" t="s">
        <v>136</v>
      </c>
      <c r="BE171" s="108">
        <f t="shared" si="9"/>
        <v>0</v>
      </c>
      <c r="BF171" s="108">
        <f t="shared" si="10"/>
        <v>0</v>
      </c>
      <c r="BG171" s="108">
        <f t="shared" si="11"/>
        <v>0</v>
      </c>
      <c r="BH171" s="108">
        <f t="shared" si="12"/>
        <v>0</v>
      </c>
      <c r="BI171" s="108">
        <f t="shared" si="13"/>
        <v>0</v>
      </c>
      <c r="BJ171" s="14" t="s">
        <v>87</v>
      </c>
      <c r="BK171" s="108">
        <f t="shared" si="14"/>
        <v>0</v>
      </c>
      <c r="BL171" s="14" t="s">
        <v>144</v>
      </c>
      <c r="BM171" s="215" t="s">
        <v>301</v>
      </c>
    </row>
    <row r="172" spans="1:65" s="2" customFormat="1" ht="24.2" customHeight="1">
      <c r="A172" s="32"/>
      <c r="B172" s="33"/>
      <c r="C172" s="216" t="s">
        <v>302</v>
      </c>
      <c r="D172" s="216" t="s">
        <v>133</v>
      </c>
      <c r="E172" s="217" t="s">
        <v>303</v>
      </c>
      <c r="F172" s="218" t="s">
        <v>304</v>
      </c>
      <c r="G172" s="219" t="s">
        <v>154</v>
      </c>
      <c r="H172" s="220">
        <v>1199.45</v>
      </c>
      <c r="I172" s="221"/>
      <c r="J172" s="222">
        <f t="shared" si="5"/>
        <v>0</v>
      </c>
      <c r="K172" s="223"/>
      <c r="L172" s="224"/>
      <c r="M172" s="225" t="s">
        <v>1</v>
      </c>
      <c r="N172" s="226" t="s">
        <v>44</v>
      </c>
      <c r="O172" s="69"/>
      <c r="P172" s="213">
        <f t="shared" si="6"/>
        <v>0</v>
      </c>
      <c r="Q172" s="213">
        <v>6.0999999999999997E-4</v>
      </c>
      <c r="R172" s="213">
        <f t="shared" si="7"/>
        <v>0.73166450000000005</v>
      </c>
      <c r="S172" s="213">
        <v>0</v>
      </c>
      <c r="T172" s="214">
        <f t="shared" si="8"/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215" t="s">
        <v>296</v>
      </c>
      <c r="AT172" s="215" t="s">
        <v>133</v>
      </c>
      <c r="AU172" s="215" t="s">
        <v>89</v>
      </c>
      <c r="AY172" s="14" t="s">
        <v>136</v>
      </c>
      <c r="BE172" s="108">
        <f t="shared" si="9"/>
        <v>0</v>
      </c>
      <c r="BF172" s="108">
        <f t="shared" si="10"/>
        <v>0</v>
      </c>
      <c r="BG172" s="108">
        <f t="shared" si="11"/>
        <v>0</v>
      </c>
      <c r="BH172" s="108">
        <f t="shared" si="12"/>
        <v>0</v>
      </c>
      <c r="BI172" s="108">
        <f t="shared" si="13"/>
        <v>0</v>
      </c>
      <c r="BJ172" s="14" t="s">
        <v>87</v>
      </c>
      <c r="BK172" s="108">
        <f t="shared" si="14"/>
        <v>0</v>
      </c>
      <c r="BL172" s="14" t="s">
        <v>296</v>
      </c>
      <c r="BM172" s="215" t="s">
        <v>305</v>
      </c>
    </row>
    <row r="173" spans="1:65" s="2" customFormat="1" ht="16.5" customHeight="1">
      <c r="A173" s="32"/>
      <c r="B173" s="33"/>
      <c r="C173" s="203" t="s">
        <v>306</v>
      </c>
      <c r="D173" s="203" t="s">
        <v>140</v>
      </c>
      <c r="E173" s="204" t="s">
        <v>307</v>
      </c>
      <c r="F173" s="205" t="s">
        <v>308</v>
      </c>
      <c r="G173" s="206" t="s">
        <v>143</v>
      </c>
      <c r="H173" s="207">
        <v>348</v>
      </c>
      <c r="I173" s="208"/>
      <c r="J173" s="209">
        <f t="shared" si="5"/>
        <v>0</v>
      </c>
      <c r="K173" s="210"/>
      <c r="L173" s="35"/>
      <c r="M173" s="211" t="s">
        <v>1</v>
      </c>
      <c r="N173" s="212" t="s">
        <v>44</v>
      </c>
      <c r="O173" s="69"/>
      <c r="P173" s="213">
        <f t="shared" si="6"/>
        <v>0</v>
      </c>
      <c r="Q173" s="213">
        <v>0</v>
      </c>
      <c r="R173" s="213">
        <f t="shared" si="7"/>
        <v>0</v>
      </c>
      <c r="S173" s="213">
        <v>0</v>
      </c>
      <c r="T173" s="214">
        <f t="shared" si="8"/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215" t="s">
        <v>144</v>
      </c>
      <c r="AT173" s="215" t="s">
        <v>140</v>
      </c>
      <c r="AU173" s="215" t="s">
        <v>89</v>
      </c>
      <c r="AY173" s="14" t="s">
        <v>136</v>
      </c>
      <c r="BE173" s="108">
        <f t="shared" si="9"/>
        <v>0</v>
      </c>
      <c r="BF173" s="108">
        <f t="shared" si="10"/>
        <v>0</v>
      </c>
      <c r="BG173" s="108">
        <f t="shared" si="11"/>
        <v>0</v>
      </c>
      <c r="BH173" s="108">
        <f t="shared" si="12"/>
        <v>0</v>
      </c>
      <c r="BI173" s="108">
        <f t="shared" si="13"/>
        <v>0</v>
      </c>
      <c r="BJ173" s="14" t="s">
        <v>87</v>
      </c>
      <c r="BK173" s="108">
        <f t="shared" si="14"/>
        <v>0</v>
      </c>
      <c r="BL173" s="14" t="s">
        <v>144</v>
      </c>
      <c r="BM173" s="215" t="s">
        <v>309</v>
      </c>
    </row>
    <row r="174" spans="1:65" s="2" customFormat="1" ht="16.5" customHeight="1">
      <c r="A174" s="32"/>
      <c r="B174" s="33"/>
      <c r="C174" s="216" t="s">
        <v>310</v>
      </c>
      <c r="D174" s="216" t="s">
        <v>133</v>
      </c>
      <c r="E174" s="217" t="s">
        <v>311</v>
      </c>
      <c r="F174" s="218" t="s">
        <v>312</v>
      </c>
      <c r="G174" s="219" t="s">
        <v>176</v>
      </c>
      <c r="H174" s="220">
        <v>348</v>
      </c>
      <c r="I174" s="221"/>
      <c r="J174" s="222">
        <f t="shared" si="5"/>
        <v>0</v>
      </c>
      <c r="K174" s="223"/>
      <c r="L174" s="224"/>
      <c r="M174" s="225" t="s">
        <v>1</v>
      </c>
      <c r="N174" s="226" t="s">
        <v>44</v>
      </c>
      <c r="O174" s="69"/>
      <c r="P174" s="213">
        <f t="shared" si="6"/>
        <v>0</v>
      </c>
      <c r="Q174" s="213">
        <v>0</v>
      </c>
      <c r="R174" s="213">
        <f t="shared" si="7"/>
        <v>0</v>
      </c>
      <c r="S174" s="213">
        <v>0</v>
      </c>
      <c r="T174" s="214">
        <f t="shared" si="8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215" t="s">
        <v>155</v>
      </c>
      <c r="AT174" s="215" t="s">
        <v>133</v>
      </c>
      <c r="AU174" s="215" t="s">
        <v>89</v>
      </c>
      <c r="AY174" s="14" t="s">
        <v>136</v>
      </c>
      <c r="BE174" s="108">
        <f t="shared" si="9"/>
        <v>0</v>
      </c>
      <c r="BF174" s="108">
        <f t="shared" si="10"/>
        <v>0</v>
      </c>
      <c r="BG174" s="108">
        <f t="shared" si="11"/>
        <v>0</v>
      </c>
      <c r="BH174" s="108">
        <f t="shared" si="12"/>
        <v>0</v>
      </c>
      <c r="BI174" s="108">
        <f t="shared" si="13"/>
        <v>0</v>
      </c>
      <c r="BJ174" s="14" t="s">
        <v>87</v>
      </c>
      <c r="BK174" s="108">
        <f t="shared" si="14"/>
        <v>0</v>
      </c>
      <c r="BL174" s="14" t="s">
        <v>144</v>
      </c>
      <c r="BM174" s="215" t="s">
        <v>313</v>
      </c>
    </row>
    <row r="175" spans="1:65" s="2" customFormat="1" ht="24.2" customHeight="1">
      <c r="A175" s="32"/>
      <c r="B175" s="33"/>
      <c r="C175" s="203" t="s">
        <v>314</v>
      </c>
      <c r="D175" s="203" t="s">
        <v>140</v>
      </c>
      <c r="E175" s="204" t="s">
        <v>315</v>
      </c>
      <c r="F175" s="205" t="s">
        <v>316</v>
      </c>
      <c r="G175" s="206" t="s">
        <v>154</v>
      </c>
      <c r="H175" s="207">
        <v>1043</v>
      </c>
      <c r="I175" s="208"/>
      <c r="J175" s="209">
        <f t="shared" si="5"/>
        <v>0</v>
      </c>
      <c r="K175" s="210"/>
      <c r="L175" s="35"/>
      <c r="M175" s="211" t="s">
        <v>1</v>
      </c>
      <c r="N175" s="212" t="s">
        <v>44</v>
      </c>
      <c r="O175" s="69"/>
      <c r="P175" s="213">
        <f t="shared" si="6"/>
        <v>0</v>
      </c>
      <c r="Q175" s="213">
        <v>0</v>
      </c>
      <c r="R175" s="213">
        <f t="shared" si="7"/>
        <v>0</v>
      </c>
      <c r="S175" s="213">
        <v>0</v>
      </c>
      <c r="T175" s="214">
        <f t="shared" si="8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215" t="s">
        <v>144</v>
      </c>
      <c r="AT175" s="215" t="s">
        <v>140</v>
      </c>
      <c r="AU175" s="215" t="s">
        <v>89</v>
      </c>
      <c r="AY175" s="14" t="s">
        <v>136</v>
      </c>
      <c r="BE175" s="108">
        <f t="shared" si="9"/>
        <v>0</v>
      </c>
      <c r="BF175" s="108">
        <f t="shared" si="10"/>
        <v>0</v>
      </c>
      <c r="BG175" s="108">
        <f t="shared" si="11"/>
        <v>0</v>
      </c>
      <c r="BH175" s="108">
        <f t="shared" si="12"/>
        <v>0</v>
      </c>
      <c r="BI175" s="108">
        <f t="shared" si="13"/>
        <v>0</v>
      </c>
      <c r="BJ175" s="14" t="s">
        <v>87</v>
      </c>
      <c r="BK175" s="108">
        <f t="shared" si="14"/>
        <v>0</v>
      </c>
      <c r="BL175" s="14" t="s">
        <v>144</v>
      </c>
      <c r="BM175" s="215" t="s">
        <v>317</v>
      </c>
    </row>
    <row r="176" spans="1:65" s="2" customFormat="1" ht="16.5" customHeight="1">
      <c r="A176" s="32"/>
      <c r="B176" s="33"/>
      <c r="C176" s="203" t="s">
        <v>318</v>
      </c>
      <c r="D176" s="203" t="s">
        <v>140</v>
      </c>
      <c r="E176" s="204" t="s">
        <v>319</v>
      </c>
      <c r="F176" s="205" t="s">
        <v>320</v>
      </c>
      <c r="G176" s="206" t="s">
        <v>321</v>
      </c>
      <c r="H176" s="207">
        <v>21</v>
      </c>
      <c r="I176" s="208"/>
      <c r="J176" s="209">
        <f t="shared" si="5"/>
        <v>0</v>
      </c>
      <c r="K176" s="210"/>
      <c r="L176" s="35"/>
      <c r="M176" s="211" t="s">
        <v>1</v>
      </c>
      <c r="N176" s="212" t="s">
        <v>44</v>
      </c>
      <c r="O176" s="69"/>
      <c r="P176" s="213">
        <f t="shared" si="6"/>
        <v>0</v>
      </c>
      <c r="Q176" s="213">
        <v>0</v>
      </c>
      <c r="R176" s="213">
        <f t="shared" si="7"/>
        <v>0</v>
      </c>
      <c r="S176" s="213">
        <v>0</v>
      </c>
      <c r="T176" s="214">
        <f t="shared" si="8"/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215" t="s">
        <v>144</v>
      </c>
      <c r="AT176" s="215" t="s">
        <v>140</v>
      </c>
      <c r="AU176" s="215" t="s">
        <v>89</v>
      </c>
      <c r="AY176" s="14" t="s">
        <v>136</v>
      </c>
      <c r="BE176" s="108">
        <f t="shared" si="9"/>
        <v>0</v>
      </c>
      <c r="BF176" s="108">
        <f t="shared" si="10"/>
        <v>0</v>
      </c>
      <c r="BG176" s="108">
        <f t="shared" si="11"/>
        <v>0</v>
      </c>
      <c r="BH176" s="108">
        <f t="shared" si="12"/>
        <v>0</v>
      </c>
      <c r="BI176" s="108">
        <f t="shared" si="13"/>
        <v>0</v>
      </c>
      <c r="BJ176" s="14" t="s">
        <v>87</v>
      </c>
      <c r="BK176" s="108">
        <f t="shared" si="14"/>
        <v>0</v>
      </c>
      <c r="BL176" s="14" t="s">
        <v>144</v>
      </c>
      <c r="BM176" s="215" t="s">
        <v>322</v>
      </c>
    </row>
    <row r="177" spans="1:65" s="12" customFormat="1" ht="22.9" customHeight="1">
      <c r="B177" s="187"/>
      <c r="C177" s="188"/>
      <c r="D177" s="189" t="s">
        <v>78</v>
      </c>
      <c r="E177" s="201" t="s">
        <v>323</v>
      </c>
      <c r="F177" s="201" t="s">
        <v>324</v>
      </c>
      <c r="G177" s="188"/>
      <c r="H177" s="188"/>
      <c r="I177" s="191"/>
      <c r="J177" s="202">
        <f>BK177</f>
        <v>0</v>
      </c>
      <c r="K177" s="188"/>
      <c r="L177" s="193"/>
      <c r="M177" s="194"/>
      <c r="N177" s="195"/>
      <c r="O177" s="195"/>
      <c r="P177" s="196">
        <f>SUM(P178:P229)</f>
        <v>0</v>
      </c>
      <c r="Q177" s="195"/>
      <c r="R177" s="196">
        <f>SUM(R178:R229)</f>
        <v>5.3894190999999996</v>
      </c>
      <c r="S177" s="195"/>
      <c r="T177" s="197">
        <f>SUM(T178:T229)</f>
        <v>5.056</v>
      </c>
      <c r="AR177" s="198" t="s">
        <v>135</v>
      </c>
      <c r="AT177" s="199" t="s">
        <v>78</v>
      </c>
      <c r="AU177" s="199" t="s">
        <v>87</v>
      </c>
      <c r="AY177" s="198" t="s">
        <v>136</v>
      </c>
      <c r="BK177" s="200">
        <f>SUM(BK178:BK229)</f>
        <v>0</v>
      </c>
    </row>
    <row r="178" spans="1:65" s="2" customFormat="1" ht="24.2" customHeight="1">
      <c r="A178" s="32"/>
      <c r="B178" s="33"/>
      <c r="C178" s="203" t="s">
        <v>325</v>
      </c>
      <c r="D178" s="203" t="s">
        <v>140</v>
      </c>
      <c r="E178" s="204" t="s">
        <v>326</v>
      </c>
      <c r="F178" s="205" t="s">
        <v>327</v>
      </c>
      <c r="G178" s="206" t="s">
        <v>328</v>
      </c>
      <c r="H178" s="207">
        <v>0.6</v>
      </c>
      <c r="I178" s="208"/>
      <c r="J178" s="209">
        <f t="shared" ref="J178:J209" si="15">ROUND(I178*H178,2)</f>
        <v>0</v>
      </c>
      <c r="K178" s="210"/>
      <c r="L178" s="35"/>
      <c r="M178" s="211" t="s">
        <v>1</v>
      </c>
      <c r="N178" s="212" t="s">
        <v>44</v>
      </c>
      <c r="O178" s="69"/>
      <c r="P178" s="213">
        <f t="shared" ref="P178:P209" si="16">O178*H178</f>
        <v>0</v>
      </c>
      <c r="Q178" s="213">
        <v>8.8000000000000005E-3</v>
      </c>
      <c r="R178" s="213">
        <f t="shared" ref="R178:R209" si="17">Q178*H178</f>
        <v>5.28E-3</v>
      </c>
      <c r="S178" s="213">
        <v>0</v>
      </c>
      <c r="T178" s="214">
        <f t="shared" ref="T178:T209" si="18">S178*H178</f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215" t="s">
        <v>144</v>
      </c>
      <c r="AT178" s="215" t="s">
        <v>140</v>
      </c>
      <c r="AU178" s="215" t="s">
        <v>89</v>
      </c>
      <c r="AY178" s="14" t="s">
        <v>136</v>
      </c>
      <c r="BE178" s="108">
        <f t="shared" ref="BE178:BE209" si="19">IF(N178="základní",J178,0)</f>
        <v>0</v>
      </c>
      <c r="BF178" s="108">
        <f t="shared" ref="BF178:BF209" si="20">IF(N178="snížená",J178,0)</f>
        <v>0</v>
      </c>
      <c r="BG178" s="108">
        <f t="shared" ref="BG178:BG209" si="21">IF(N178="zákl. přenesená",J178,0)</f>
        <v>0</v>
      </c>
      <c r="BH178" s="108">
        <f t="shared" ref="BH178:BH209" si="22">IF(N178="sníž. přenesená",J178,0)</f>
        <v>0</v>
      </c>
      <c r="BI178" s="108">
        <f t="shared" ref="BI178:BI209" si="23">IF(N178="nulová",J178,0)</f>
        <v>0</v>
      </c>
      <c r="BJ178" s="14" t="s">
        <v>87</v>
      </c>
      <c r="BK178" s="108">
        <f t="shared" ref="BK178:BK209" si="24">ROUND(I178*H178,2)</f>
        <v>0</v>
      </c>
      <c r="BL178" s="14" t="s">
        <v>144</v>
      </c>
      <c r="BM178" s="215" t="s">
        <v>329</v>
      </c>
    </row>
    <row r="179" spans="1:65" s="2" customFormat="1" ht="21.75" customHeight="1">
      <c r="A179" s="32"/>
      <c r="B179" s="33"/>
      <c r="C179" s="203" t="s">
        <v>330</v>
      </c>
      <c r="D179" s="203" t="s">
        <v>140</v>
      </c>
      <c r="E179" s="204" t="s">
        <v>331</v>
      </c>
      <c r="F179" s="205" t="s">
        <v>332</v>
      </c>
      <c r="G179" s="206" t="s">
        <v>328</v>
      </c>
      <c r="H179" s="207">
        <v>0.6</v>
      </c>
      <c r="I179" s="208"/>
      <c r="J179" s="209">
        <f t="shared" si="15"/>
        <v>0</v>
      </c>
      <c r="K179" s="210"/>
      <c r="L179" s="35"/>
      <c r="M179" s="211" t="s">
        <v>1</v>
      </c>
      <c r="N179" s="212" t="s">
        <v>44</v>
      </c>
      <c r="O179" s="69"/>
      <c r="P179" s="213">
        <f t="shared" si="16"/>
        <v>0</v>
      </c>
      <c r="Q179" s="213">
        <v>9.9000000000000008E-3</v>
      </c>
      <c r="R179" s="213">
        <f t="shared" si="17"/>
        <v>5.94E-3</v>
      </c>
      <c r="S179" s="213">
        <v>0</v>
      </c>
      <c r="T179" s="214">
        <f t="shared" si="18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215" t="s">
        <v>144</v>
      </c>
      <c r="AT179" s="215" t="s">
        <v>140</v>
      </c>
      <c r="AU179" s="215" t="s">
        <v>89</v>
      </c>
      <c r="AY179" s="14" t="s">
        <v>136</v>
      </c>
      <c r="BE179" s="108">
        <f t="shared" si="19"/>
        <v>0</v>
      </c>
      <c r="BF179" s="108">
        <f t="shared" si="20"/>
        <v>0</v>
      </c>
      <c r="BG179" s="108">
        <f t="shared" si="21"/>
        <v>0</v>
      </c>
      <c r="BH179" s="108">
        <f t="shared" si="22"/>
        <v>0</v>
      </c>
      <c r="BI179" s="108">
        <f t="shared" si="23"/>
        <v>0</v>
      </c>
      <c r="BJ179" s="14" t="s">
        <v>87</v>
      </c>
      <c r="BK179" s="108">
        <f t="shared" si="24"/>
        <v>0</v>
      </c>
      <c r="BL179" s="14" t="s">
        <v>144</v>
      </c>
      <c r="BM179" s="215" t="s">
        <v>333</v>
      </c>
    </row>
    <row r="180" spans="1:65" s="2" customFormat="1" ht="24.2" customHeight="1">
      <c r="A180" s="32"/>
      <c r="B180" s="33"/>
      <c r="C180" s="203" t="s">
        <v>334</v>
      </c>
      <c r="D180" s="203" t="s">
        <v>140</v>
      </c>
      <c r="E180" s="204" t="s">
        <v>335</v>
      </c>
      <c r="F180" s="205" t="s">
        <v>336</v>
      </c>
      <c r="G180" s="206" t="s">
        <v>337</v>
      </c>
      <c r="H180" s="207">
        <v>133</v>
      </c>
      <c r="I180" s="208"/>
      <c r="J180" s="209">
        <f t="shared" si="15"/>
        <v>0</v>
      </c>
      <c r="K180" s="210"/>
      <c r="L180" s="35"/>
      <c r="M180" s="211" t="s">
        <v>1</v>
      </c>
      <c r="N180" s="212" t="s">
        <v>44</v>
      </c>
      <c r="O180" s="69"/>
      <c r="P180" s="213">
        <f t="shared" si="16"/>
        <v>0</v>
      </c>
      <c r="Q180" s="213">
        <v>0</v>
      </c>
      <c r="R180" s="213">
        <f t="shared" si="17"/>
        <v>0</v>
      </c>
      <c r="S180" s="213">
        <v>0</v>
      </c>
      <c r="T180" s="214">
        <f t="shared" si="18"/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215" t="s">
        <v>144</v>
      </c>
      <c r="AT180" s="215" t="s">
        <v>140</v>
      </c>
      <c r="AU180" s="215" t="s">
        <v>89</v>
      </c>
      <c r="AY180" s="14" t="s">
        <v>136</v>
      </c>
      <c r="BE180" s="108">
        <f t="shared" si="19"/>
        <v>0</v>
      </c>
      <c r="BF180" s="108">
        <f t="shared" si="20"/>
        <v>0</v>
      </c>
      <c r="BG180" s="108">
        <f t="shared" si="21"/>
        <v>0</v>
      </c>
      <c r="BH180" s="108">
        <f t="shared" si="22"/>
        <v>0</v>
      </c>
      <c r="BI180" s="108">
        <f t="shared" si="23"/>
        <v>0</v>
      </c>
      <c r="BJ180" s="14" t="s">
        <v>87</v>
      </c>
      <c r="BK180" s="108">
        <f t="shared" si="24"/>
        <v>0</v>
      </c>
      <c r="BL180" s="14" t="s">
        <v>144</v>
      </c>
      <c r="BM180" s="215" t="s">
        <v>338</v>
      </c>
    </row>
    <row r="181" spans="1:65" s="2" customFormat="1" ht="21.75" customHeight="1">
      <c r="A181" s="32"/>
      <c r="B181" s="33"/>
      <c r="C181" s="203" t="s">
        <v>339</v>
      </c>
      <c r="D181" s="203" t="s">
        <v>140</v>
      </c>
      <c r="E181" s="204" t="s">
        <v>340</v>
      </c>
      <c r="F181" s="205" t="s">
        <v>341</v>
      </c>
      <c r="G181" s="206" t="s">
        <v>337</v>
      </c>
      <c r="H181" s="207">
        <v>133</v>
      </c>
      <c r="I181" s="208"/>
      <c r="J181" s="209">
        <f t="shared" si="15"/>
        <v>0</v>
      </c>
      <c r="K181" s="210"/>
      <c r="L181" s="35"/>
      <c r="M181" s="211" t="s">
        <v>1</v>
      </c>
      <c r="N181" s="212" t="s">
        <v>44</v>
      </c>
      <c r="O181" s="69"/>
      <c r="P181" s="213">
        <f t="shared" si="16"/>
        <v>0</v>
      </c>
      <c r="Q181" s="213">
        <v>0</v>
      </c>
      <c r="R181" s="213">
        <f t="shared" si="17"/>
        <v>0</v>
      </c>
      <c r="S181" s="213">
        <v>0</v>
      </c>
      <c r="T181" s="214">
        <f t="shared" si="18"/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215" t="s">
        <v>144</v>
      </c>
      <c r="AT181" s="215" t="s">
        <v>140</v>
      </c>
      <c r="AU181" s="215" t="s">
        <v>89</v>
      </c>
      <c r="AY181" s="14" t="s">
        <v>136</v>
      </c>
      <c r="BE181" s="108">
        <f t="shared" si="19"/>
        <v>0</v>
      </c>
      <c r="BF181" s="108">
        <f t="shared" si="20"/>
        <v>0</v>
      </c>
      <c r="BG181" s="108">
        <f t="shared" si="21"/>
        <v>0</v>
      </c>
      <c r="BH181" s="108">
        <f t="shared" si="22"/>
        <v>0</v>
      </c>
      <c r="BI181" s="108">
        <f t="shared" si="23"/>
        <v>0</v>
      </c>
      <c r="BJ181" s="14" t="s">
        <v>87</v>
      </c>
      <c r="BK181" s="108">
        <f t="shared" si="24"/>
        <v>0</v>
      </c>
      <c r="BL181" s="14" t="s">
        <v>144</v>
      </c>
      <c r="BM181" s="215" t="s">
        <v>342</v>
      </c>
    </row>
    <row r="182" spans="1:65" s="2" customFormat="1" ht="24.2" customHeight="1">
      <c r="A182" s="32"/>
      <c r="B182" s="33"/>
      <c r="C182" s="203" t="s">
        <v>343</v>
      </c>
      <c r="D182" s="203" t="s">
        <v>140</v>
      </c>
      <c r="E182" s="204" t="s">
        <v>344</v>
      </c>
      <c r="F182" s="205" t="s">
        <v>345</v>
      </c>
      <c r="G182" s="206" t="s">
        <v>143</v>
      </c>
      <c r="H182" s="207">
        <v>8</v>
      </c>
      <c r="I182" s="208"/>
      <c r="J182" s="209">
        <f t="shared" si="15"/>
        <v>0</v>
      </c>
      <c r="K182" s="210"/>
      <c r="L182" s="35"/>
      <c r="M182" s="211" t="s">
        <v>1</v>
      </c>
      <c r="N182" s="212" t="s">
        <v>44</v>
      </c>
      <c r="O182" s="69"/>
      <c r="P182" s="213">
        <f t="shared" si="16"/>
        <v>0</v>
      </c>
      <c r="Q182" s="213">
        <v>6.4999999999999997E-4</v>
      </c>
      <c r="R182" s="213">
        <f t="shared" si="17"/>
        <v>5.1999999999999998E-3</v>
      </c>
      <c r="S182" s="213">
        <v>0</v>
      </c>
      <c r="T182" s="214">
        <f t="shared" si="18"/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215" t="s">
        <v>144</v>
      </c>
      <c r="AT182" s="215" t="s">
        <v>140</v>
      </c>
      <c r="AU182" s="215" t="s">
        <v>89</v>
      </c>
      <c r="AY182" s="14" t="s">
        <v>136</v>
      </c>
      <c r="BE182" s="108">
        <f t="shared" si="19"/>
        <v>0</v>
      </c>
      <c r="BF182" s="108">
        <f t="shared" si="20"/>
        <v>0</v>
      </c>
      <c r="BG182" s="108">
        <f t="shared" si="21"/>
        <v>0</v>
      </c>
      <c r="BH182" s="108">
        <f t="shared" si="22"/>
        <v>0</v>
      </c>
      <c r="BI182" s="108">
        <f t="shared" si="23"/>
        <v>0</v>
      </c>
      <c r="BJ182" s="14" t="s">
        <v>87</v>
      </c>
      <c r="BK182" s="108">
        <f t="shared" si="24"/>
        <v>0</v>
      </c>
      <c r="BL182" s="14" t="s">
        <v>144</v>
      </c>
      <c r="BM182" s="215" t="s">
        <v>346</v>
      </c>
    </row>
    <row r="183" spans="1:65" s="2" customFormat="1" ht="24.2" customHeight="1">
      <c r="A183" s="32"/>
      <c r="B183" s="33"/>
      <c r="C183" s="203" t="s">
        <v>347</v>
      </c>
      <c r="D183" s="203" t="s">
        <v>140</v>
      </c>
      <c r="E183" s="204" t="s">
        <v>348</v>
      </c>
      <c r="F183" s="205" t="s">
        <v>349</v>
      </c>
      <c r="G183" s="206" t="s">
        <v>143</v>
      </c>
      <c r="H183" s="207">
        <v>8</v>
      </c>
      <c r="I183" s="208"/>
      <c r="J183" s="209">
        <f t="shared" si="15"/>
        <v>0</v>
      </c>
      <c r="K183" s="210"/>
      <c r="L183" s="35"/>
      <c r="M183" s="211" t="s">
        <v>1</v>
      </c>
      <c r="N183" s="212" t="s">
        <v>44</v>
      </c>
      <c r="O183" s="69"/>
      <c r="P183" s="213">
        <f t="shared" si="16"/>
        <v>0</v>
      </c>
      <c r="Q183" s="213">
        <v>0</v>
      </c>
      <c r="R183" s="213">
        <f t="shared" si="17"/>
        <v>0</v>
      </c>
      <c r="S183" s="213">
        <v>0</v>
      </c>
      <c r="T183" s="214">
        <f t="shared" si="18"/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215" t="s">
        <v>144</v>
      </c>
      <c r="AT183" s="215" t="s">
        <v>140</v>
      </c>
      <c r="AU183" s="215" t="s">
        <v>89</v>
      </c>
      <c r="AY183" s="14" t="s">
        <v>136</v>
      </c>
      <c r="BE183" s="108">
        <f t="shared" si="19"/>
        <v>0</v>
      </c>
      <c r="BF183" s="108">
        <f t="shared" si="20"/>
        <v>0</v>
      </c>
      <c r="BG183" s="108">
        <f t="shared" si="21"/>
        <v>0</v>
      </c>
      <c r="BH183" s="108">
        <f t="shared" si="22"/>
        <v>0</v>
      </c>
      <c r="BI183" s="108">
        <f t="shared" si="23"/>
        <v>0</v>
      </c>
      <c r="BJ183" s="14" t="s">
        <v>87</v>
      </c>
      <c r="BK183" s="108">
        <f t="shared" si="24"/>
        <v>0</v>
      </c>
      <c r="BL183" s="14" t="s">
        <v>144</v>
      </c>
      <c r="BM183" s="215" t="s">
        <v>350</v>
      </c>
    </row>
    <row r="184" spans="1:65" s="2" customFormat="1" ht="24.2" customHeight="1">
      <c r="A184" s="32"/>
      <c r="B184" s="33"/>
      <c r="C184" s="203" t="s">
        <v>351</v>
      </c>
      <c r="D184" s="203" t="s">
        <v>140</v>
      </c>
      <c r="E184" s="204" t="s">
        <v>352</v>
      </c>
      <c r="F184" s="205" t="s">
        <v>353</v>
      </c>
      <c r="G184" s="206" t="s">
        <v>354</v>
      </c>
      <c r="H184" s="207">
        <v>9.1</v>
      </c>
      <c r="I184" s="208"/>
      <c r="J184" s="209">
        <f t="shared" si="15"/>
        <v>0</v>
      </c>
      <c r="K184" s="210"/>
      <c r="L184" s="35"/>
      <c r="M184" s="211" t="s">
        <v>1</v>
      </c>
      <c r="N184" s="212" t="s">
        <v>44</v>
      </c>
      <c r="O184" s="69"/>
      <c r="P184" s="213">
        <f t="shared" si="16"/>
        <v>0</v>
      </c>
      <c r="Q184" s="213">
        <v>0</v>
      </c>
      <c r="R184" s="213">
        <f t="shared" si="17"/>
        <v>0</v>
      </c>
      <c r="S184" s="213">
        <v>0</v>
      </c>
      <c r="T184" s="214">
        <f t="shared" si="18"/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215" t="s">
        <v>144</v>
      </c>
      <c r="AT184" s="215" t="s">
        <v>140</v>
      </c>
      <c r="AU184" s="215" t="s">
        <v>89</v>
      </c>
      <c r="AY184" s="14" t="s">
        <v>136</v>
      </c>
      <c r="BE184" s="108">
        <f t="shared" si="19"/>
        <v>0</v>
      </c>
      <c r="BF184" s="108">
        <f t="shared" si="20"/>
        <v>0</v>
      </c>
      <c r="BG184" s="108">
        <f t="shared" si="21"/>
        <v>0</v>
      </c>
      <c r="BH184" s="108">
        <f t="shared" si="22"/>
        <v>0</v>
      </c>
      <c r="BI184" s="108">
        <f t="shared" si="23"/>
        <v>0</v>
      </c>
      <c r="BJ184" s="14" t="s">
        <v>87</v>
      </c>
      <c r="BK184" s="108">
        <f t="shared" si="24"/>
        <v>0</v>
      </c>
      <c r="BL184" s="14" t="s">
        <v>144</v>
      </c>
      <c r="BM184" s="215" t="s">
        <v>355</v>
      </c>
    </row>
    <row r="185" spans="1:65" s="2" customFormat="1" ht="24.2" customHeight="1">
      <c r="A185" s="32"/>
      <c r="B185" s="33"/>
      <c r="C185" s="203" t="s">
        <v>356</v>
      </c>
      <c r="D185" s="203" t="s">
        <v>140</v>
      </c>
      <c r="E185" s="204" t="s">
        <v>357</v>
      </c>
      <c r="F185" s="205" t="s">
        <v>358</v>
      </c>
      <c r="G185" s="206" t="s">
        <v>354</v>
      </c>
      <c r="H185" s="207">
        <v>12.2</v>
      </c>
      <c r="I185" s="208"/>
      <c r="J185" s="209">
        <f t="shared" si="15"/>
        <v>0</v>
      </c>
      <c r="K185" s="210"/>
      <c r="L185" s="35"/>
      <c r="M185" s="211" t="s">
        <v>1</v>
      </c>
      <c r="N185" s="212" t="s">
        <v>44</v>
      </c>
      <c r="O185" s="69"/>
      <c r="P185" s="213">
        <f t="shared" si="16"/>
        <v>0</v>
      </c>
      <c r="Q185" s="213">
        <v>0</v>
      </c>
      <c r="R185" s="213">
        <f t="shared" si="17"/>
        <v>0</v>
      </c>
      <c r="S185" s="213">
        <v>0</v>
      </c>
      <c r="T185" s="214">
        <f t="shared" si="18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215" t="s">
        <v>144</v>
      </c>
      <c r="AT185" s="215" t="s">
        <v>140</v>
      </c>
      <c r="AU185" s="215" t="s">
        <v>89</v>
      </c>
      <c r="AY185" s="14" t="s">
        <v>136</v>
      </c>
      <c r="BE185" s="108">
        <f t="shared" si="19"/>
        <v>0</v>
      </c>
      <c r="BF185" s="108">
        <f t="shared" si="20"/>
        <v>0</v>
      </c>
      <c r="BG185" s="108">
        <f t="shared" si="21"/>
        <v>0</v>
      </c>
      <c r="BH185" s="108">
        <f t="shared" si="22"/>
        <v>0</v>
      </c>
      <c r="BI185" s="108">
        <f t="shared" si="23"/>
        <v>0</v>
      </c>
      <c r="BJ185" s="14" t="s">
        <v>87</v>
      </c>
      <c r="BK185" s="108">
        <f t="shared" si="24"/>
        <v>0</v>
      </c>
      <c r="BL185" s="14" t="s">
        <v>144</v>
      </c>
      <c r="BM185" s="215" t="s">
        <v>359</v>
      </c>
    </row>
    <row r="186" spans="1:65" s="2" customFormat="1" ht="24.2" customHeight="1">
      <c r="A186" s="32"/>
      <c r="B186" s="33"/>
      <c r="C186" s="203" t="s">
        <v>360</v>
      </c>
      <c r="D186" s="203" t="s">
        <v>140</v>
      </c>
      <c r="E186" s="204" t="s">
        <v>361</v>
      </c>
      <c r="F186" s="205" t="s">
        <v>362</v>
      </c>
      <c r="G186" s="206" t="s">
        <v>154</v>
      </c>
      <c r="H186" s="207">
        <v>560</v>
      </c>
      <c r="I186" s="208"/>
      <c r="J186" s="209">
        <f t="shared" si="15"/>
        <v>0</v>
      </c>
      <c r="K186" s="210"/>
      <c r="L186" s="35"/>
      <c r="M186" s="211" t="s">
        <v>1</v>
      </c>
      <c r="N186" s="212" t="s">
        <v>44</v>
      </c>
      <c r="O186" s="69"/>
      <c r="P186" s="213">
        <f t="shared" si="16"/>
        <v>0</v>
      </c>
      <c r="Q186" s="213">
        <v>0</v>
      </c>
      <c r="R186" s="213">
        <f t="shared" si="17"/>
        <v>0</v>
      </c>
      <c r="S186" s="213">
        <v>0</v>
      </c>
      <c r="T186" s="214">
        <f t="shared" si="18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215" t="s">
        <v>144</v>
      </c>
      <c r="AT186" s="215" t="s">
        <v>140</v>
      </c>
      <c r="AU186" s="215" t="s">
        <v>89</v>
      </c>
      <c r="AY186" s="14" t="s">
        <v>136</v>
      </c>
      <c r="BE186" s="108">
        <f t="shared" si="19"/>
        <v>0</v>
      </c>
      <c r="BF186" s="108">
        <f t="shared" si="20"/>
        <v>0</v>
      </c>
      <c r="BG186" s="108">
        <f t="shared" si="21"/>
        <v>0</v>
      </c>
      <c r="BH186" s="108">
        <f t="shared" si="22"/>
        <v>0</v>
      </c>
      <c r="BI186" s="108">
        <f t="shared" si="23"/>
        <v>0</v>
      </c>
      <c r="BJ186" s="14" t="s">
        <v>87</v>
      </c>
      <c r="BK186" s="108">
        <f t="shared" si="24"/>
        <v>0</v>
      </c>
      <c r="BL186" s="14" t="s">
        <v>144</v>
      </c>
      <c r="BM186" s="215" t="s">
        <v>363</v>
      </c>
    </row>
    <row r="187" spans="1:65" s="2" customFormat="1" ht="24.2" customHeight="1">
      <c r="A187" s="32"/>
      <c r="B187" s="33"/>
      <c r="C187" s="203" t="s">
        <v>364</v>
      </c>
      <c r="D187" s="203" t="s">
        <v>140</v>
      </c>
      <c r="E187" s="204" t="s">
        <v>365</v>
      </c>
      <c r="F187" s="205" t="s">
        <v>366</v>
      </c>
      <c r="G187" s="206" t="s">
        <v>154</v>
      </c>
      <c r="H187" s="207">
        <v>47</v>
      </c>
      <c r="I187" s="208"/>
      <c r="J187" s="209">
        <f t="shared" si="15"/>
        <v>0</v>
      </c>
      <c r="K187" s="210"/>
      <c r="L187" s="35"/>
      <c r="M187" s="211" t="s">
        <v>1</v>
      </c>
      <c r="N187" s="212" t="s">
        <v>44</v>
      </c>
      <c r="O187" s="69"/>
      <c r="P187" s="213">
        <f t="shared" si="16"/>
        <v>0</v>
      </c>
      <c r="Q187" s="213">
        <v>0</v>
      </c>
      <c r="R187" s="213">
        <f t="shared" si="17"/>
        <v>0</v>
      </c>
      <c r="S187" s="213">
        <v>0</v>
      </c>
      <c r="T187" s="214">
        <f t="shared" si="18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215" t="s">
        <v>144</v>
      </c>
      <c r="AT187" s="215" t="s">
        <v>140</v>
      </c>
      <c r="AU187" s="215" t="s">
        <v>89</v>
      </c>
      <c r="AY187" s="14" t="s">
        <v>136</v>
      </c>
      <c r="BE187" s="108">
        <f t="shared" si="19"/>
        <v>0</v>
      </c>
      <c r="BF187" s="108">
        <f t="shared" si="20"/>
        <v>0</v>
      </c>
      <c r="BG187" s="108">
        <f t="shared" si="21"/>
        <v>0</v>
      </c>
      <c r="BH187" s="108">
        <f t="shared" si="22"/>
        <v>0</v>
      </c>
      <c r="BI187" s="108">
        <f t="shared" si="23"/>
        <v>0</v>
      </c>
      <c r="BJ187" s="14" t="s">
        <v>87</v>
      </c>
      <c r="BK187" s="108">
        <f t="shared" si="24"/>
        <v>0</v>
      </c>
      <c r="BL187" s="14" t="s">
        <v>144</v>
      </c>
      <c r="BM187" s="215" t="s">
        <v>367</v>
      </c>
    </row>
    <row r="188" spans="1:65" s="2" customFormat="1" ht="24.2" customHeight="1">
      <c r="A188" s="32"/>
      <c r="B188" s="33"/>
      <c r="C188" s="203" t="s">
        <v>368</v>
      </c>
      <c r="D188" s="203" t="s">
        <v>140</v>
      </c>
      <c r="E188" s="204" t="s">
        <v>369</v>
      </c>
      <c r="F188" s="205" t="s">
        <v>370</v>
      </c>
      <c r="G188" s="206" t="s">
        <v>143</v>
      </c>
      <c r="H188" s="207">
        <v>3</v>
      </c>
      <c r="I188" s="208"/>
      <c r="J188" s="209">
        <f t="shared" si="15"/>
        <v>0</v>
      </c>
      <c r="K188" s="210"/>
      <c r="L188" s="35"/>
      <c r="M188" s="211" t="s">
        <v>1</v>
      </c>
      <c r="N188" s="212" t="s">
        <v>44</v>
      </c>
      <c r="O188" s="69"/>
      <c r="P188" s="213">
        <f t="shared" si="16"/>
        <v>0</v>
      </c>
      <c r="Q188" s="213">
        <v>0</v>
      </c>
      <c r="R188" s="213">
        <f t="shared" si="17"/>
        <v>0</v>
      </c>
      <c r="S188" s="213">
        <v>0</v>
      </c>
      <c r="T188" s="214">
        <f t="shared" si="18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215" t="s">
        <v>144</v>
      </c>
      <c r="AT188" s="215" t="s">
        <v>140</v>
      </c>
      <c r="AU188" s="215" t="s">
        <v>89</v>
      </c>
      <c r="AY188" s="14" t="s">
        <v>136</v>
      </c>
      <c r="BE188" s="108">
        <f t="shared" si="19"/>
        <v>0</v>
      </c>
      <c r="BF188" s="108">
        <f t="shared" si="20"/>
        <v>0</v>
      </c>
      <c r="BG188" s="108">
        <f t="shared" si="21"/>
        <v>0</v>
      </c>
      <c r="BH188" s="108">
        <f t="shared" si="22"/>
        <v>0</v>
      </c>
      <c r="BI188" s="108">
        <f t="shared" si="23"/>
        <v>0</v>
      </c>
      <c r="BJ188" s="14" t="s">
        <v>87</v>
      </c>
      <c r="BK188" s="108">
        <f t="shared" si="24"/>
        <v>0</v>
      </c>
      <c r="BL188" s="14" t="s">
        <v>144</v>
      </c>
      <c r="BM188" s="215" t="s">
        <v>371</v>
      </c>
    </row>
    <row r="189" spans="1:65" s="2" customFormat="1" ht="24.2" customHeight="1">
      <c r="A189" s="32"/>
      <c r="B189" s="33"/>
      <c r="C189" s="203" t="s">
        <v>372</v>
      </c>
      <c r="D189" s="203" t="s">
        <v>140</v>
      </c>
      <c r="E189" s="204" t="s">
        <v>373</v>
      </c>
      <c r="F189" s="205" t="s">
        <v>374</v>
      </c>
      <c r="G189" s="206" t="s">
        <v>143</v>
      </c>
      <c r="H189" s="207">
        <v>7</v>
      </c>
      <c r="I189" s="208"/>
      <c r="J189" s="209">
        <f t="shared" si="15"/>
        <v>0</v>
      </c>
      <c r="K189" s="210"/>
      <c r="L189" s="35"/>
      <c r="M189" s="211" t="s">
        <v>1</v>
      </c>
      <c r="N189" s="212" t="s">
        <v>44</v>
      </c>
      <c r="O189" s="69"/>
      <c r="P189" s="213">
        <f t="shared" si="16"/>
        <v>0</v>
      </c>
      <c r="Q189" s="213">
        <v>3.8E-3</v>
      </c>
      <c r="R189" s="213">
        <f t="shared" si="17"/>
        <v>2.6599999999999999E-2</v>
      </c>
      <c r="S189" s="213">
        <v>0</v>
      </c>
      <c r="T189" s="214">
        <f t="shared" si="18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215" t="s">
        <v>144</v>
      </c>
      <c r="AT189" s="215" t="s">
        <v>140</v>
      </c>
      <c r="AU189" s="215" t="s">
        <v>89</v>
      </c>
      <c r="AY189" s="14" t="s">
        <v>136</v>
      </c>
      <c r="BE189" s="108">
        <f t="shared" si="19"/>
        <v>0</v>
      </c>
      <c r="BF189" s="108">
        <f t="shared" si="20"/>
        <v>0</v>
      </c>
      <c r="BG189" s="108">
        <f t="shared" si="21"/>
        <v>0</v>
      </c>
      <c r="BH189" s="108">
        <f t="shared" si="22"/>
        <v>0</v>
      </c>
      <c r="BI189" s="108">
        <f t="shared" si="23"/>
        <v>0</v>
      </c>
      <c r="BJ189" s="14" t="s">
        <v>87</v>
      </c>
      <c r="BK189" s="108">
        <f t="shared" si="24"/>
        <v>0</v>
      </c>
      <c r="BL189" s="14" t="s">
        <v>144</v>
      </c>
      <c r="BM189" s="215" t="s">
        <v>375</v>
      </c>
    </row>
    <row r="190" spans="1:65" s="2" customFormat="1" ht="21.75" customHeight="1">
      <c r="A190" s="32"/>
      <c r="B190" s="33"/>
      <c r="C190" s="203" t="s">
        <v>376</v>
      </c>
      <c r="D190" s="203" t="s">
        <v>140</v>
      </c>
      <c r="E190" s="204" t="s">
        <v>377</v>
      </c>
      <c r="F190" s="205" t="s">
        <v>378</v>
      </c>
      <c r="G190" s="206" t="s">
        <v>143</v>
      </c>
      <c r="H190" s="207">
        <v>12</v>
      </c>
      <c r="I190" s="208"/>
      <c r="J190" s="209">
        <f t="shared" si="15"/>
        <v>0</v>
      </c>
      <c r="K190" s="210"/>
      <c r="L190" s="35"/>
      <c r="M190" s="211" t="s">
        <v>1</v>
      </c>
      <c r="N190" s="212" t="s">
        <v>44</v>
      </c>
      <c r="O190" s="69"/>
      <c r="P190" s="213">
        <f t="shared" si="16"/>
        <v>0</v>
      </c>
      <c r="Q190" s="213">
        <v>7.6E-3</v>
      </c>
      <c r="R190" s="213">
        <f t="shared" si="17"/>
        <v>9.1200000000000003E-2</v>
      </c>
      <c r="S190" s="213">
        <v>0</v>
      </c>
      <c r="T190" s="214">
        <f t="shared" si="18"/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215" t="s">
        <v>144</v>
      </c>
      <c r="AT190" s="215" t="s">
        <v>140</v>
      </c>
      <c r="AU190" s="215" t="s">
        <v>89</v>
      </c>
      <c r="AY190" s="14" t="s">
        <v>136</v>
      </c>
      <c r="BE190" s="108">
        <f t="shared" si="19"/>
        <v>0</v>
      </c>
      <c r="BF190" s="108">
        <f t="shared" si="20"/>
        <v>0</v>
      </c>
      <c r="BG190" s="108">
        <f t="shared" si="21"/>
        <v>0</v>
      </c>
      <c r="BH190" s="108">
        <f t="shared" si="22"/>
        <v>0</v>
      </c>
      <c r="BI190" s="108">
        <f t="shared" si="23"/>
        <v>0</v>
      </c>
      <c r="BJ190" s="14" t="s">
        <v>87</v>
      </c>
      <c r="BK190" s="108">
        <f t="shared" si="24"/>
        <v>0</v>
      </c>
      <c r="BL190" s="14" t="s">
        <v>144</v>
      </c>
      <c r="BM190" s="215" t="s">
        <v>379</v>
      </c>
    </row>
    <row r="191" spans="1:65" s="2" customFormat="1" ht="24.2" customHeight="1">
      <c r="A191" s="32"/>
      <c r="B191" s="33"/>
      <c r="C191" s="203" t="s">
        <v>380</v>
      </c>
      <c r="D191" s="203" t="s">
        <v>140</v>
      </c>
      <c r="E191" s="204" t="s">
        <v>381</v>
      </c>
      <c r="F191" s="205" t="s">
        <v>382</v>
      </c>
      <c r="G191" s="206" t="s">
        <v>154</v>
      </c>
      <c r="H191" s="207">
        <v>536</v>
      </c>
      <c r="I191" s="208"/>
      <c r="J191" s="209">
        <f t="shared" si="15"/>
        <v>0</v>
      </c>
      <c r="K191" s="210"/>
      <c r="L191" s="35"/>
      <c r="M191" s="211" t="s">
        <v>1</v>
      </c>
      <c r="N191" s="212" t="s">
        <v>44</v>
      </c>
      <c r="O191" s="69"/>
      <c r="P191" s="213">
        <f t="shared" si="16"/>
        <v>0</v>
      </c>
      <c r="Q191" s="213">
        <v>1.9E-3</v>
      </c>
      <c r="R191" s="213">
        <f t="shared" si="17"/>
        <v>1.0184</v>
      </c>
      <c r="S191" s="213">
        <v>0</v>
      </c>
      <c r="T191" s="214">
        <f t="shared" si="18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215" t="s">
        <v>144</v>
      </c>
      <c r="AT191" s="215" t="s">
        <v>140</v>
      </c>
      <c r="AU191" s="215" t="s">
        <v>89</v>
      </c>
      <c r="AY191" s="14" t="s">
        <v>136</v>
      </c>
      <c r="BE191" s="108">
        <f t="shared" si="19"/>
        <v>0</v>
      </c>
      <c r="BF191" s="108">
        <f t="shared" si="20"/>
        <v>0</v>
      </c>
      <c r="BG191" s="108">
        <f t="shared" si="21"/>
        <v>0</v>
      </c>
      <c r="BH191" s="108">
        <f t="shared" si="22"/>
        <v>0</v>
      </c>
      <c r="BI191" s="108">
        <f t="shared" si="23"/>
        <v>0</v>
      </c>
      <c r="BJ191" s="14" t="s">
        <v>87</v>
      </c>
      <c r="BK191" s="108">
        <f t="shared" si="24"/>
        <v>0</v>
      </c>
      <c r="BL191" s="14" t="s">
        <v>144</v>
      </c>
      <c r="BM191" s="215" t="s">
        <v>383</v>
      </c>
    </row>
    <row r="192" spans="1:65" s="2" customFormat="1" ht="24.2" customHeight="1">
      <c r="A192" s="32"/>
      <c r="B192" s="33"/>
      <c r="C192" s="203" t="s">
        <v>384</v>
      </c>
      <c r="D192" s="203" t="s">
        <v>140</v>
      </c>
      <c r="E192" s="204" t="s">
        <v>385</v>
      </c>
      <c r="F192" s="205" t="s">
        <v>386</v>
      </c>
      <c r="G192" s="206" t="s">
        <v>387</v>
      </c>
      <c r="H192" s="207">
        <v>72.2</v>
      </c>
      <c r="I192" s="208"/>
      <c r="J192" s="209">
        <f t="shared" si="15"/>
        <v>0</v>
      </c>
      <c r="K192" s="210"/>
      <c r="L192" s="35"/>
      <c r="M192" s="211" t="s">
        <v>1</v>
      </c>
      <c r="N192" s="212" t="s">
        <v>44</v>
      </c>
      <c r="O192" s="69"/>
      <c r="P192" s="213">
        <f t="shared" si="16"/>
        <v>0</v>
      </c>
      <c r="Q192" s="213">
        <v>0</v>
      </c>
      <c r="R192" s="213">
        <f t="shared" si="17"/>
        <v>0</v>
      </c>
      <c r="S192" s="213">
        <v>0</v>
      </c>
      <c r="T192" s="214">
        <f t="shared" si="18"/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215" t="s">
        <v>144</v>
      </c>
      <c r="AT192" s="215" t="s">
        <v>140</v>
      </c>
      <c r="AU192" s="215" t="s">
        <v>89</v>
      </c>
      <c r="AY192" s="14" t="s">
        <v>136</v>
      </c>
      <c r="BE192" s="108">
        <f t="shared" si="19"/>
        <v>0</v>
      </c>
      <c r="BF192" s="108">
        <f t="shared" si="20"/>
        <v>0</v>
      </c>
      <c r="BG192" s="108">
        <f t="shared" si="21"/>
        <v>0</v>
      </c>
      <c r="BH192" s="108">
        <f t="shared" si="22"/>
        <v>0</v>
      </c>
      <c r="BI192" s="108">
        <f t="shared" si="23"/>
        <v>0</v>
      </c>
      <c r="BJ192" s="14" t="s">
        <v>87</v>
      </c>
      <c r="BK192" s="108">
        <f t="shared" si="24"/>
        <v>0</v>
      </c>
      <c r="BL192" s="14" t="s">
        <v>144</v>
      </c>
      <c r="BM192" s="215" t="s">
        <v>388</v>
      </c>
    </row>
    <row r="193" spans="1:65" s="2" customFormat="1" ht="24.2" customHeight="1">
      <c r="A193" s="32"/>
      <c r="B193" s="33"/>
      <c r="C193" s="203" t="s">
        <v>389</v>
      </c>
      <c r="D193" s="203" t="s">
        <v>140</v>
      </c>
      <c r="E193" s="204" t="s">
        <v>390</v>
      </c>
      <c r="F193" s="205" t="s">
        <v>391</v>
      </c>
      <c r="G193" s="206" t="s">
        <v>354</v>
      </c>
      <c r="H193" s="207">
        <v>42.5</v>
      </c>
      <c r="I193" s="208"/>
      <c r="J193" s="209">
        <f t="shared" si="15"/>
        <v>0</v>
      </c>
      <c r="K193" s="210"/>
      <c r="L193" s="35"/>
      <c r="M193" s="211" t="s">
        <v>1</v>
      </c>
      <c r="N193" s="212" t="s">
        <v>44</v>
      </c>
      <c r="O193" s="69"/>
      <c r="P193" s="213">
        <f t="shared" si="16"/>
        <v>0</v>
      </c>
      <c r="Q193" s="213">
        <v>0</v>
      </c>
      <c r="R193" s="213">
        <f t="shared" si="17"/>
        <v>0</v>
      </c>
      <c r="S193" s="213">
        <v>0</v>
      </c>
      <c r="T193" s="214">
        <f t="shared" si="18"/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215" t="s">
        <v>144</v>
      </c>
      <c r="AT193" s="215" t="s">
        <v>140</v>
      </c>
      <c r="AU193" s="215" t="s">
        <v>89</v>
      </c>
      <c r="AY193" s="14" t="s">
        <v>136</v>
      </c>
      <c r="BE193" s="108">
        <f t="shared" si="19"/>
        <v>0</v>
      </c>
      <c r="BF193" s="108">
        <f t="shared" si="20"/>
        <v>0</v>
      </c>
      <c r="BG193" s="108">
        <f t="shared" si="21"/>
        <v>0</v>
      </c>
      <c r="BH193" s="108">
        <f t="shared" si="22"/>
        <v>0</v>
      </c>
      <c r="BI193" s="108">
        <f t="shared" si="23"/>
        <v>0</v>
      </c>
      <c r="BJ193" s="14" t="s">
        <v>87</v>
      </c>
      <c r="BK193" s="108">
        <f t="shared" si="24"/>
        <v>0</v>
      </c>
      <c r="BL193" s="14" t="s">
        <v>144</v>
      </c>
      <c r="BM193" s="215" t="s">
        <v>392</v>
      </c>
    </row>
    <row r="194" spans="1:65" s="2" customFormat="1" ht="21.75" customHeight="1">
      <c r="A194" s="32"/>
      <c r="B194" s="33"/>
      <c r="C194" s="203" t="s">
        <v>144</v>
      </c>
      <c r="D194" s="203" t="s">
        <v>140</v>
      </c>
      <c r="E194" s="204" t="s">
        <v>393</v>
      </c>
      <c r="F194" s="205" t="s">
        <v>394</v>
      </c>
      <c r="G194" s="206" t="s">
        <v>354</v>
      </c>
      <c r="H194" s="207">
        <v>117</v>
      </c>
      <c r="I194" s="208"/>
      <c r="J194" s="209">
        <f t="shared" si="15"/>
        <v>0</v>
      </c>
      <c r="K194" s="210"/>
      <c r="L194" s="35"/>
      <c r="M194" s="211" t="s">
        <v>1</v>
      </c>
      <c r="N194" s="212" t="s">
        <v>44</v>
      </c>
      <c r="O194" s="69"/>
      <c r="P194" s="213">
        <f t="shared" si="16"/>
        <v>0</v>
      </c>
      <c r="Q194" s="213">
        <v>0</v>
      </c>
      <c r="R194" s="213">
        <f t="shared" si="17"/>
        <v>0</v>
      </c>
      <c r="S194" s="213">
        <v>0</v>
      </c>
      <c r="T194" s="214">
        <f t="shared" si="18"/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215" t="s">
        <v>144</v>
      </c>
      <c r="AT194" s="215" t="s">
        <v>140</v>
      </c>
      <c r="AU194" s="215" t="s">
        <v>89</v>
      </c>
      <c r="AY194" s="14" t="s">
        <v>136</v>
      </c>
      <c r="BE194" s="108">
        <f t="shared" si="19"/>
        <v>0</v>
      </c>
      <c r="BF194" s="108">
        <f t="shared" si="20"/>
        <v>0</v>
      </c>
      <c r="BG194" s="108">
        <f t="shared" si="21"/>
        <v>0</v>
      </c>
      <c r="BH194" s="108">
        <f t="shared" si="22"/>
        <v>0</v>
      </c>
      <c r="BI194" s="108">
        <f t="shared" si="23"/>
        <v>0</v>
      </c>
      <c r="BJ194" s="14" t="s">
        <v>87</v>
      </c>
      <c r="BK194" s="108">
        <f t="shared" si="24"/>
        <v>0</v>
      </c>
      <c r="BL194" s="14" t="s">
        <v>144</v>
      </c>
      <c r="BM194" s="215" t="s">
        <v>395</v>
      </c>
    </row>
    <row r="195" spans="1:65" s="2" customFormat="1" ht="24.2" customHeight="1">
      <c r="A195" s="32"/>
      <c r="B195" s="33"/>
      <c r="C195" s="203" t="s">
        <v>396</v>
      </c>
      <c r="D195" s="203" t="s">
        <v>140</v>
      </c>
      <c r="E195" s="204" t="s">
        <v>397</v>
      </c>
      <c r="F195" s="205" t="s">
        <v>398</v>
      </c>
      <c r="G195" s="206" t="s">
        <v>354</v>
      </c>
      <c r="H195" s="207">
        <v>4.8</v>
      </c>
      <c r="I195" s="208"/>
      <c r="J195" s="209">
        <f t="shared" si="15"/>
        <v>0</v>
      </c>
      <c r="K195" s="210"/>
      <c r="L195" s="35"/>
      <c r="M195" s="211" t="s">
        <v>1</v>
      </c>
      <c r="N195" s="212" t="s">
        <v>44</v>
      </c>
      <c r="O195" s="69"/>
      <c r="P195" s="213">
        <f t="shared" si="16"/>
        <v>0</v>
      </c>
      <c r="Q195" s="213">
        <v>0</v>
      </c>
      <c r="R195" s="213">
        <f t="shared" si="17"/>
        <v>0</v>
      </c>
      <c r="S195" s="213">
        <v>0</v>
      </c>
      <c r="T195" s="214">
        <f t="shared" si="18"/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215" t="s">
        <v>144</v>
      </c>
      <c r="AT195" s="215" t="s">
        <v>140</v>
      </c>
      <c r="AU195" s="215" t="s">
        <v>89</v>
      </c>
      <c r="AY195" s="14" t="s">
        <v>136</v>
      </c>
      <c r="BE195" s="108">
        <f t="shared" si="19"/>
        <v>0</v>
      </c>
      <c r="BF195" s="108">
        <f t="shared" si="20"/>
        <v>0</v>
      </c>
      <c r="BG195" s="108">
        <f t="shared" si="21"/>
        <v>0</v>
      </c>
      <c r="BH195" s="108">
        <f t="shared" si="22"/>
        <v>0</v>
      </c>
      <c r="BI195" s="108">
        <f t="shared" si="23"/>
        <v>0</v>
      </c>
      <c r="BJ195" s="14" t="s">
        <v>87</v>
      </c>
      <c r="BK195" s="108">
        <f t="shared" si="24"/>
        <v>0</v>
      </c>
      <c r="BL195" s="14" t="s">
        <v>144</v>
      </c>
      <c r="BM195" s="215" t="s">
        <v>399</v>
      </c>
    </row>
    <row r="196" spans="1:65" s="2" customFormat="1" ht="24.2" customHeight="1">
      <c r="A196" s="32"/>
      <c r="B196" s="33"/>
      <c r="C196" s="203" t="s">
        <v>400</v>
      </c>
      <c r="D196" s="203" t="s">
        <v>140</v>
      </c>
      <c r="E196" s="204" t="s">
        <v>401</v>
      </c>
      <c r="F196" s="205" t="s">
        <v>402</v>
      </c>
      <c r="G196" s="206" t="s">
        <v>154</v>
      </c>
      <c r="H196" s="207">
        <v>560</v>
      </c>
      <c r="I196" s="208"/>
      <c r="J196" s="209">
        <f t="shared" si="15"/>
        <v>0</v>
      </c>
      <c r="K196" s="210"/>
      <c r="L196" s="35"/>
      <c r="M196" s="211" t="s">
        <v>1</v>
      </c>
      <c r="N196" s="212" t="s">
        <v>44</v>
      </c>
      <c r="O196" s="69"/>
      <c r="P196" s="213">
        <f t="shared" si="16"/>
        <v>0</v>
      </c>
      <c r="Q196" s="213">
        <v>0</v>
      </c>
      <c r="R196" s="213">
        <f t="shared" si="17"/>
        <v>0</v>
      </c>
      <c r="S196" s="213">
        <v>0</v>
      </c>
      <c r="T196" s="214">
        <f t="shared" si="18"/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215" t="s">
        <v>144</v>
      </c>
      <c r="AT196" s="215" t="s">
        <v>140</v>
      </c>
      <c r="AU196" s="215" t="s">
        <v>89</v>
      </c>
      <c r="AY196" s="14" t="s">
        <v>136</v>
      </c>
      <c r="BE196" s="108">
        <f t="shared" si="19"/>
        <v>0</v>
      </c>
      <c r="BF196" s="108">
        <f t="shared" si="20"/>
        <v>0</v>
      </c>
      <c r="BG196" s="108">
        <f t="shared" si="21"/>
        <v>0</v>
      </c>
      <c r="BH196" s="108">
        <f t="shared" si="22"/>
        <v>0</v>
      </c>
      <c r="BI196" s="108">
        <f t="shared" si="23"/>
        <v>0</v>
      </c>
      <c r="BJ196" s="14" t="s">
        <v>87</v>
      </c>
      <c r="BK196" s="108">
        <f t="shared" si="24"/>
        <v>0</v>
      </c>
      <c r="BL196" s="14" t="s">
        <v>144</v>
      </c>
      <c r="BM196" s="215" t="s">
        <v>403</v>
      </c>
    </row>
    <row r="197" spans="1:65" s="2" customFormat="1" ht="24.2" customHeight="1">
      <c r="A197" s="32"/>
      <c r="B197" s="33"/>
      <c r="C197" s="203" t="s">
        <v>404</v>
      </c>
      <c r="D197" s="203" t="s">
        <v>140</v>
      </c>
      <c r="E197" s="204" t="s">
        <v>405</v>
      </c>
      <c r="F197" s="205" t="s">
        <v>406</v>
      </c>
      <c r="G197" s="206" t="s">
        <v>154</v>
      </c>
      <c r="H197" s="207">
        <v>47</v>
      </c>
      <c r="I197" s="208"/>
      <c r="J197" s="209">
        <f t="shared" si="15"/>
        <v>0</v>
      </c>
      <c r="K197" s="210"/>
      <c r="L197" s="35"/>
      <c r="M197" s="211" t="s">
        <v>1</v>
      </c>
      <c r="N197" s="212" t="s">
        <v>44</v>
      </c>
      <c r="O197" s="69"/>
      <c r="P197" s="213">
        <f t="shared" si="16"/>
        <v>0</v>
      </c>
      <c r="Q197" s="213">
        <v>0</v>
      </c>
      <c r="R197" s="213">
        <f t="shared" si="17"/>
        <v>0</v>
      </c>
      <c r="S197" s="213">
        <v>0</v>
      </c>
      <c r="T197" s="214">
        <f t="shared" si="18"/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215" t="s">
        <v>144</v>
      </c>
      <c r="AT197" s="215" t="s">
        <v>140</v>
      </c>
      <c r="AU197" s="215" t="s">
        <v>89</v>
      </c>
      <c r="AY197" s="14" t="s">
        <v>136</v>
      </c>
      <c r="BE197" s="108">
        <f t="shared" si="19"/>
        <v>0</v>
      </c>
      <c r="BF197" s="108">
        <f t="shared" si="20"/>
        <v>0</v>
      </c>
      <c r="BG197" s="108">
        <f t="shared" si="21"/>
        <v>0</v>
      </c>
      <c r="BH197" s="108">
        <f t="shared" si="22"/>
        <v>0</v>
      </c>
      <c r="BI197" s="108">
        <f t="shared" si="23"/>
        <v>0</v>
      </c>
      <c r="BJ197" s="14" t="s">
        <v>87</v>
      </c>
      <c r="BK197" s="108">
        <f t="shared" si="24"/>
        <v>0</v>
      </c>
      <c r="BL197" s="14" t="s">
        <v>144</v>
      </c>
      <c r="BM197" s="215" t="s">
        <v>407</v>
      </c>
    </row>
    <row r="198" spans="1:65" s="2" customFormat="1" ht="24.2" customHeight="1">
      <c r="A198" s="32"/>
      <c r="B198" s="33"/>
      <c r="C198" s="203" t="s">
        <v>408</v>
      </c>
      <c r="D198" s="203" t="s">
        <v>140</v>
      </c>
      <c r="E198" s="204" t="s">
        <v>409</v>
      </c>
      <c r="F198" s="205" t="s">
        <v>410</v>
      </c>
      <c r="G198" s="206" t="s">
        <v>337</v>
      </c>
      <c r="H198" s="207">
        <v>133</v>
      </c>
      <c r="I198" s="208"/>
      <c r="J198" s="209">
        <f t="shared" si="15"/>
        <v>0</v>
      </c>
      <c r="K198" s="210"/>
      <c r="L198" s="35"/>
      <c r="M198" s="211" t="s">
        <v>1</v>
      </c>
      <c r="N198" s="212" t="s">
        <v>44</v>
      </c>
      <c r="O198" s="69"/>
      <c r="P198" s="213">
        <f t="shared" si="16"/>
        <v>0</v>
      </c>
      <c r="Q198" s="213">
        <v>0</v>
      </c>
      <c r="R198" s="213">
        <f t="shared" si="17"/>
        <v>0</v>
      </c>
      <c r="S198" s="213">
        <v>0</v>
      </c>
      <c r="T198" s="214">
        <f t="shared" si="18"/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215" t="s">
        <v>144</v>
      </c>
      <c r="AT198" s="215" t="s">
        <v>140</v>
      </c>
      <c r="AU198" s="215" t="s">
        <v>89</v>
      </c>
      <c r="AY198" s="14" t="s">
        <v>136</v>
      </c>
      <c r="BE198" s="108">
        <f t="shared" si="19"/>
        <v>0</v>
      </c>
      <c r="BF198" s="108">
        <f t="shared" si="20"/>
        <v>0</v>
      </c>
      <c r="BG198" s="108">
        <f t="shared" si="21"/>
        <v>0</v>
      </c>
      <c r="BH198" s="108">
        <f t="shared" si="22"/>
        <v>0</v>
      </c>
      <c r="BI198" s="108">
        <f t="shared" si="23"/>
        <v>0</v>
      </c>
      <c r="BJ198" s="14" t="s">
        <v>87</v>
      </c>
      <c r="BK198" s="108">
        <f t="shared" si="24"/>
        <v>0</v>
      </c>
      <c r="BL198" s="14" t="s">
        <v>144</v>
      </c>
      <c r="BM198" s="215" t="s">
        <v>411</v>
      </c>
    </row>
    <row r="199" spans="1:65" s="2" customFormat="1" ht="16.5" customHeight="1">
      <c r="A199" s="32"/>
      <c r="B199" s="33"/>
      <c r="C199" s="203" t="s">
        <v>412</v>
      </c>
      <c r="D199" s="203" t="s">
        <v>140</v>
      </c>
      <c r="E199" s="204" t="s">
        <v>413</v>
      </c>
      <c r="F199" s="205" t="s">
        <v>414</v>
      </c>
      <c r="G199" s="206" t="s">
        <v>337</v>
      </c>
      <c r="H199" s="207">
        <v>133</v>
      </c>
      <c r="I199" s="208"/>
      <c r="J199" s="209">
        <f t="shared" si="15"/>
        <v>0</v>
      </c>
      <c r="K199" s="210"/>
      <c r="L199" s="35"/>
      <c r="M199" s="211" t="s">
        <v>1</v>
      </c>
      <c r="N199" s="212" t="s">
        <v>44</v>
      </c>
      <c r="O199" s="69"/>
      <c r="P199" s="213">
        <f t="shared" si="16"/>
        <v>0</v>
      </c>
      <c r="Q199" s="213">
        <v>0</v>
      </c>
      <c r="R199" s="213">
        <f t="shared" si="17"/>
        <v>0</v>
      </c>
      <c r="S199" s="213">
        <v>0</v>
      </c>
      <c r="T199" s="214">
        <f t="shared" si="18"/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215" t="s">
        <v>144</v>
      </c>
      <c r="AT199" s="215" t="s">
        <v>140</v>
      </c>
      <c r="AU199" s="215" t="s">
        <v>89</v>
      </c>
      <c r="AY199" s="14" t="s">
        <v>136</v>
      </c>
      <c r="BE199" s="108">
        <f t="shared" si="19"/>
        <v>0</v>
      </c>
      <c r="BF199" s="108">
        <f t="shared" si="20"/>
        <v>0</v>
      </c>
      <c r="BG199" s="108">
        <f t="shared" si="21"/>
        <v>0</v>
      </c>
      <c r="BH199" s="108">
        <f t="shared" si="22"/>
        <v>0</v>
      </c>
      <c r="BI199" s="108">
        <f t="shared" si="23"/>
        <v>0</v>
      </c>
      <c r="BJ199" s="14" t="s">
        <v>87</v>
      </c>
      <c r="BK199" s="108">
        <f t="shared" si="24"/>
        <v>0</v>
      </c>
      <c r="BL199" s="14" t="s">
        <v>144</v>
      </c>
      <c r="BM199" s="215" t="s">
        <v>415</v>
      </c>
    </row>
    <row r="200" spans="1:65" s="2" customFormat="1" ht="16.5" customHeight="1">
      <c r="A200" s="32"/>
      <c r="B200" s="33"/>
      <c r="C200" s="216" t="s">
        <v>416</v>
      </c>
      <c r="D200" s="216" t="s">
        <v>133</v>
      </c>
      <c r="E200" s="217" t="s">
        <v>417</v>
      </c>
      <c r="F200" s="218" t="s">
        <v>418</v>
      </c>
      <c r="G200" s="219" t="s">
        <v>254</v>
      </c>
      <c r="H200" s="220">
        <v>15</v>
      </c>
      <c r="I200" s="221"/>
      <c r="J200" s="222">
        <f t="shared" si="15"/>
        <v>0</v>
      </c>
      <c r="K200" s="223"/>
      <c r="L200" s="224"/>
      <c r="M200" s="225" t="s">
        <v>1</v>
      </c>
      <c r="N200" s="226" t="s">
        <v>44</v>
      </c>
      <c r="O200" s="69"/>
      <c r="P200" s="213">
        <f t="shared" si="16"/>
        <v>0</v>
      </c>
      <c r="Q200" s="213">
        <v>1E-3</v>
      </c>
      <c r="R200" s="213">
        <f t="shared" si="17"/>
        <v>1.4999999999999999E-2</v>
      </c>
      <c r="S200" s="213">
        <v>0</v>
      </c>
      <c r="T200" s="214">
        <f t="shared" si="18"/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215" t="s">
        <v>296</v>
      </c>
      <c r="AT200" s="215" t="s">
        <v>133</v>
      </c>
      <c r="AU200" s="215" t="s">
        <v>89</v>
      </c>
      <c r="AY200" s="14" t="s">
        <v>136</v>
      </c>
      <c r="BE200" s="108">
        <f t="shared" si="19"/>
        <v>0</v>
      </c>
      <c r="BF200" s="108">
        <f t="shared" si="20"/>
        <v>0</v>
      </c>
      <c r="BG200" s="108">
        <f t="shared" si="21"/>
        <v>0</v>
      </c>
      <c r="BH200" s="108">
        <f t="shared" si="22"/>
        <v>0</v>
      </c>
      <c r="BI200" s="108">
        <f t="shared" si="23"/>
        <v>0</v>
      </c>
      <c r="BJ200" s="14" t="s">
        <v>87</v>
      </c>
      <c r="BK200" s="108">
        <f t="shared" si="24"/>
        <v>0</v>
      </c>
      <c r="BL200" s="14" t="s">
        <v>296</v>
      </c>
      <c r="BM200" s="215" t="s">
        <v>419</v>
      </c>
    </row>
    <row r="201" spans="1:65" s="2" customFormat="1" ht="37.9" customHeight="1">
      <c r="A201" s="32"/>
      <c r="B201" s="33"/>
      <c r="C201" s="203" t="s">
        <v>420</v>
      </c>
      <c r="D201" s="203" t="s">
        <v>140</v>
      </c>
      <c r="E201" s="204" t="s">
        <v>421</v>
      </c>
      <c r="F201" s="205" t="s">
        <v>422</v>
      </c>
      <c r="G201" s="206" t="s">
        <v>154</v>
      </c>
      <c r="H201" s="207">
        <v>33</v>
      </c>
      <c r="I201" s="208"/>
      <c r="J201" s="209">
        <f t="shared" si="15"/>
        <v>0</v>
      </c>
      <c r="K201" s="210"/>
      <c r="L201" s="35"/>
      <c r="M201" s="211" t="s">
        <v>1</v>
      </c>
      <c r="N201" s="212" t="s">
        <v>44</v>
      </c>
      <c r="O201" s="69"/>
      <c r="P201" s="213">
        <f t="shared" si="16"/>
        <v>0</v>
      </c>
      <c r="Q201" s="213">
        <v>3.0000000000000001E-5</v>
      </c>
      <c r="R201" s="213">
        <f t="shared" si="17"/>
        <v>9.8999999999999999E-4</v>
      </c>
      <c r="S201" s="213">
        <v>0</v>
      </c>
      <c r="T201" s="214">
        <f t="shared" si="18"/>
        <v>0</v>
      </c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R201" s="215" t="s">
        <v>144</v>
      </c>
      <c r="AT201" s="215" t="s">
        <v>140</v>
      </c>
      <c r="AU201" s="215" t="s">
        <v>89</v>
      </c>
      <c r="AY201" s="14" t="s">
        <v>136</v>
      </c>
      <c r="BE201" s="108">
        <f t="shared" si="19"/>
        <v>0</v>
      </c>
      <c r="BF201" s="108">
        <f t="shared" si="20"/>
        <v>0</v>
      </c>
      <c r="BG201" s="108">
        <f t="shared" si="21"/>
        <v>0</v>
      </c>
      <c r="BH201" s="108">
        <f t="shared" si="22"/>
        <v>0</v>
      </c>
      <c r="BI201" s="108">
        <f t="shared" si="23"/>
        <v>0</v>
      </c>
      <c r="BJ201" s="14" t="s">
        <v>87</v>
      </c>
      <c r="BK201" s="108">
        <f t="shared" si="24"/>
        <v>0</v>
      </c>
      <c r="BL201" s="14" t="s">
        <v>144</v>
      </c>
      <c r="BM201" s="215" t="s">
        <v>423</v>
      </c>
    </row>
    <row r="202" spans="1:65" s="2" customFormat="1" ht="24.2" customHeight="1">
      <c r="A202" s="32"/>
      <c r="B202" s="33"/>
      <c r="C202" s="216" t="s">
        <v>424</v>
      </c>
      <c r="D202" s="216" t="s">
        <v>133</v>
      </c>
      <c r="E202" s="217" t="s">
        <v>425</v>
      </c>
      <c r="F202" s="218" t="s">
        <v>426</v>
      </c>
      <c r="G202" s="219" t="s">
        <v>154</v>
      </c>
      <c r="H202" s="220">
        <v>33.99</v>
      </c>
      <c r="I202" s="221"/>
      <c r="J202" s="222">
        <f t="shared" si="15"/>
        <v>0</v>
      </c>
      <c r="K202" s="223"/>
      <c r="L202" s="224"/>
      <c r="M202" s="225" t="s">
        <v>1</v>
      </c>
      <c r="N202" s="226" t="s">
        <v>44</v>
      </c>
      <c r="O202" s="69"/>
      <c r="P202" s="213">
        <f t="shared" si="16"/>
        <v>0</v>
      </c>
      <c r="Q202" s="213">
        <v>1.234E-2</v>
      </c>
      <c r="R202" s="213">
        <f t="shared" si="17"/>
        <v>0.41943660000000005</v>
      </c>
      <c r="S202" s="213">
        <v>0</v>
      </c>
      <c r="T202" s="214">
        <f t="shared" si="18"/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215" t="s">
        <v>296</v>
      </c>
      <c r="AT202" s="215" t="s">
        <v>133</v>
      </c>
      <c r="AU202" s="215" t="s">
        <v>89</v>
      </c>
      <c r="AY202" s="14" t="s">
        <v>136</v>
      </c>
      <c r="BE202" s="108">
        <f t="shared" si="19"/>
        <v>0</v>
      </c>
      <c r="BF202" s="108">
        <f t="shared" si="20"/>
        <v>0</v>
      </c>
      <c r="BG202" s="108">
        <f t="shared" si="21"/>
        <v>0</v>
      </c>
      <c r="BH202" s="108">
        <f t="shared" si="22"/>
        <v>0</v>
      </c>
      <c r="BI202" s="108">
        <f t="shared" si="23"/>
        <v>0</v>
      </c>
      <c r="BJ202" s="14" t="s">
        <v>87</v>
      </c>
      <c r="BK202" s="108">
        <f t="shared" si="24"/>
        <v>0</v>
      </c>
      <c r="BL202" s="14" t="s">
        <v>296</v>
      </c>
      <c r="BM202" s="215" t="s">
        <v>427</v>
      </c>
    </row>
    <row r="203" spans="1:65" s="2" customFormat="1" ht="24.2" customHeight="1">
      <c r="A203" s="32"/>
      <c r="B203" s="33"/>
      <c r="C203" s="203" t="s">
        <v>428</v>
      </c>
      <c r="D203" s="203" t="s">
        <v>140</v>
      </c>
      <c r="E203" s="204" t="s">
        <v>429</v>
      </c>
      <c r="F203" s="205" t="s">
        <v>430</v>
      </c>
      <c r="G203" s="206" t="s">
        <v>143</v>
      </c>
      <c r="H203" s="207">
        <v>5</v>
      </c>
      <c r="I203" s="208"/>
      <c r="J203" s="209">
        <f t="shared" si="15"/>
        <v>0</v>
      </c>
      <c r="K203" s="210"/>
      <c r="L203" s="35"/>
      <c r="M203" s="211" t="s">
        <v>1</v>
      </c>
      <c r="N203" s="212" t="s">
        <v>44</v>
      </c>
      <c r="O203" s="69"/>
      <c r="P203" s="213">
        <f t="shared" si="16"/>
        <v>0</v>
      </c>
      <c r="Q203" s="213">
        <v>0</v>
      </c>
      <c r="R203" s="213">
        <f t="shared" si="17"/>
        <v>0</v>
      </c>
      <c r="S203" s="213">
        <v>0</v>
      </c>
      <c r="T203" s="214">
        <f t="shared" si="18"/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215" t="s">
        <v>144</v>
      </c>
      <c r="AT203" s="215" t="s">
        <v>140</v>
      </c>
      <c r="AU203" s="215" t="s">
        <v>89</v>
      </c>
      <c r="AY203" s="14" t="s">
        <v>136</v>
      </c>
      <c r="BE203" s="108">
        <f t="shared" si="19"/>
        <v>0</v>
      </c>
      <c r="BF203" s="108">
        <f t="shared" si="20"/>
        <v>0</v>
      </c>
      <c r="BG203" s="108">
        <f t="shared" si="21"/>
        <v>0</v>
      </c>
      <c r="BH203" s="108">
        <f t="shared" si="22"/>
        <v>0</v>
      </c>
      <c r="BI203" s="108">
        <f t="shared" si="23"/>
        <v>0</v>
      </c>
      <c r="BJ203" s="14" t="s">
        <v>87</v>
      </c>
      <c r="BK203" s="108">
        <f t="shared" si="24"/>
        <v>0</v>
      </c>
      <c r="BL203" s="14" t="s">
        <v>144</v>
      </c>
      <c r="BM203" s="215" t="s">
        <v>431</v>
      </c>
    </row>
    <row r="204" spans="1:65" s="2" customFormat="1" ht="24.2" customHeight="1">
      <c r="A204" s="32"/>
      <c r="B204" s="33"/>
      <c r="C204" s="203" t="s">
        <v>432</v>
      </c>
      <c r="D204" s="203" t="s">
        <v>140</v>
      </c>
      <c r="E204" s="204" t="s">
        <v>433</v>
      </c>
      <c r="F204" s="205" t="s">
        <v>434</v>
      </c>
      <c r="G204" s="206" t="s">
        <v>143</v>
      </c>
      <c r="H204" s="207">
        <v>5</v>
      </c>
      <c r="I204" s="208"/>
      <c r="J204" s="209">
        <f t="shared" si="15"/>
        <v>0</v>
      </c>
      <c r="K204" s="210"/>
      <c r="L204" s="35"/>
      <c r="M204" s="211" t="s">
        <v>1</v>
      </c>
      <c r="N204" s="212" t="s">
        <v>44</v>
      </c>
      <c r="O204" s="69"/>
      <c r="P204" s="213">
        <f t="shared" si="16"/>
        <v>0</v>
      </c>
      <c r="Q204" s="213">
        <v>0</v>
      </c>
      <c r="R204" s="213">
        <f t="shared" si="17"/>
        <v>0</v>
      </c>
      <c r="S204" s="213">
        <v>0</v>
      </c>
      <c r="T204" s="214">
        <f t="shared" si="18"/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215" t="s">
        <v>144</v>
      </c>
      <c r="AT204" s="215" t="s">
        <v>140</v>
      </c>
      <c r="AU204" s="215" t="s">
        <v>89</v>
      </c>
      <c r="AY204" s="14" t="s">
        <v>136</v>
      </c>
      <c r="BE204" s="108">
        <f t="shared" si="19"/>
        <v>0</v>
      </c>
      <c r="BF204" s="108">
        <f t="shared" si="20"/>
        <v>0</v>
      </c>
      <c r="BG204" s="108">
        <f t="shared" si="21"/>
        <v>0</v>
      </c>
      <c r="BH204" s="108">
        <f t="shared" si="22"/>
        <v>0</v>
      </c>
      <c r="BI204" s="108">
        <f t="shared" si="23"/>
        <v>0</v>
      </c>
      <c r="BJ204" s="14" t="s">
        <v>87</v>
      </c>
      <c r="BK204" s="108">
        <f t="shared" si="24"/>
        <v>0</v>
      </c>
      <c r="BL204" s="14" t="s">
        <v>144</v>
      </c>
      <c r="BM204" s="215" t="s">
        <v>435</v>
      </c>
    </row>
    <row r="205" spans="1:65" s="2" customFormat="1" ht="37.9" customHeight="1">
      <c r="A205" s="32"/>
      <c r="B205" s="33"/>
      <c r="C205" s="203" t="s">
        <v>436</v>
      </c>
      <c r="D205" s="203" t="s">
        <v>140</v>
      </c>
      <c r="E205" s="204" t="s">
        <v>437</v>
      </c>
      <c r="F205" s="205" t="s">
        <v>438</v>
      </c>
      <c r="G205" s="206" t="s">
        <v>354</v>
      </c>
      <c r="H205" s="207">
        <v>6.3</v>
      </c>
      <c r="I205" s="208"/>
      <c r="J205" s="209">
        <f t="shared" si="15"/>
        <v>0</v>
      </c>
      <c r="K205" s="210"/>
      <c r="L205" s="35"/>
      <c r="M205" s="211" t="s">
        <v>1</v>
      </c>
      <c r="N205" s="212" t="s">
        <v>44</v>
      </c>
      <c r="O205" s="69"/>
      <c r="P205" s="213">
        <f t="shared" si="16"/>
        <v>0</v>
      </c>
      <c r="Q205" s="213">
        <v>0</v>
      </c>
      <c r="R205" s="213">
        <f t="shared" si="17"/>
        <v>0</v>
      </c>
      <c r="S205" s="213">
        <v>0</v>
      </c>
      <c r="T205" s="214">
        <f t="shared" si="18"/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215" t="s">
        <v>144</v>
      </c>
      <c r="AT205" s="215" t="s">
        <v>140</v>
      </c>
      <c r="AU205" s="215" t="s">
        <v>89</v>
      </c>
      <c r="AY205" s="14" t="s">
        <v>136</v>
      </c>
      <c r="BE205" s="108">
        <f t="shared" si="19"/>
        <v>0</v>
      </c>
      <c r="BF205" s="108">
        <f t="shared" si="20"/>
        <v>0</v>
      </c>
      <c r="BG205" s="108">
        <f t="shared" si="21"/>
        <v>0</v>
      </c>
      <c r="BH205" s="108">
        <f t="shared" si="22"/>
        <v>0</v>
      </c>
      <c r="BI205" s="108">
        <f t="shared" si="23"/>
        <v>0</v>
      </c>
      <c r="BJ205" s="14" t="s">
        <v>87</v>
      </c>
      <c r="BK205" s="108">
        <f t="shared" si="24"/>
        <v>0</v>
      </c>
      <c r="BL205" s="14" t="s">
        <v>144</v>
      </c>
      <c r="BM205" s="215" t="s">
        <v>439</v>
      </c>
    </row>
    <row r="206" spans="1:65" s="2" customFormat="1" ht="24.2" customHeight="1">
      <c r="A206" s="32"/>
      <c r="B206" s="33"/>
      <c r="C206" s="203" t="s">
        <v>440</v>
      </c>
      <c r="D206" s="203" t="s">
        <v>140</v>
      </c>
      <c r="E206" s="204" t="s">
        <v>441</v>
      </c>
      <c r="F206" s="205" t="s">
        <v>442</v>
      </c>
      <c r="G206" s="206" t="s">
        <v>354</v>
      </c>
      <c r="H206" s="207">
        <v>15.2</v>
      </c>
      <c r="I206" s="208"/>
      <c r="J206" s="209">
        <f t="shared" si="15"/>
        <v>0</v>
      </c>
      <c r="K206" s="210"/>
      <c r="L206" s="35"/>
      <c r="M206" s="211" t="s">
        <v>1</v>
      </c>
      <c r="N206" s="212" t="s">
        <v>44</v>
      </c>
      <c r="O206" s="69"/>
      <c r="P206" s="213">
        <f t="shared" si="16"/>
        <v>0</v>
      </c>
      <c r="Q206" s="213">
        <v>0</v>
      </c>
      <c r="R206" s="213">
        <f t="shared" si="17"/>
        <v>0</v>
      </c>
      <c r="S206" s="213">
        <v>0</v>
      </c>
      <c r="T206" s="214">
        <f t="shared" si="18"/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215" t="s">
        <v>144</v>
      </c>
      <c r="AT206" s="215" t="s">
        <v>140</v>
      </c>
      <c r="AU206" s="215" t="s">
        <v>89</v>
      </c>
      <c r="AY206" s="14" t="s">
        <v>136</v>
      </c>
      <c r="BE206" s="108">
        <f t="shared" si="19"/>
        <v>0</v>
      </c>
      <c r="BF206" s="108">
        <f t="shared" si="20"/>
        <v>0</v>
      </c>
      <c r="BG206" s="108">
        <f t="shared" si="21"/>
        <v>0</v>
      </c>
      <c r="BH206" s="108">
        <f t="shared" si="22"/>
        <v>0</v>
      </c>
      <c r="BI206" s="108">
        <f t="shared" si="23"/>
        <v>0</v>
      </c>
      <c r="BJ206" s="14" t="s">
        <v>87</v>
      </c>
      <c r="BK206" s="108">
        <f t="shared" si="24"/>
        <v>0</v>
      </c>
      <c r="BL206" s="14" t="s">
        <v>144</v>
      </c>
      <c r="BM206" s="215" t="s">
        <v>443</v>
      </c>
    </row>
    <row r="207" spans="1:65" s="2" customFormat="1" ht="24.2" customHeight="1">
      <c r="A207" s="32"/>
      <c r="B207" s="33"/>
      <c r="C207" s="203" t="s">
        <v>444</v>
      </c>
      <c r="D207" s="203" t="s">
        <v>140</v>
      </c>
      <c r="E207" s="204" t="s">
        <v>445</v>
      </c>
      <c r="F207" s="205" t="s">
        <v>446</v>
      </c>
      <c r="G207" s="206" t="s">
        <v>154</v>
      </c>
      <c r="H207" s="207">
        <v>790</v>
      </c>
      <c r="I207" s="208"/>
      <c r="J207" s="209">
        <f t="shared" si="15"/>
        <v>0</v>
      </c>
      <c r="K207" s="210"/>
      <c r="L207" s="35"/>
      <c r="M207" s="211" t="s">
        <v>1</v>
      </c>
      <c r="N207" s="212" t="s">
        <v>44</v>
      </c>
      <c r="O207" s="69"/>
      <c r="P207" s="213">
        <f t="shared" si="16"/>
        <v>0</v>
      </c>
      <c r="Q207" s="213">
        <v>0</v>
      </c>
      <c r="R207" s="213">
        <f t="shared" si="17"/>
        <v>0</v>
      </c>
      <c r="S207" s="213">
        <v>0</v>
      </c>
      <c r="T207" s="214">
        <f t="shared" si="18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215" t="s">
        <v>144</v>
      </c>
      <c r="AT207" s="215" t="s">
        <v>140</v>
      </c>
      <c r="AU207" s="215" t="s">
        <v>89</v>
      </c>
      <c r="AY207" s="14" t="s">
        <v>136</v>
      </c>
      <c r="BE207" s="108">
        <f t="shared" si="19"/>
        <v>0</v>
      </c>
      <c r="BF207" s="108">
        <f t="shared" si="20"/>
        <v>0</v>
      </c>
      <c r="BG207" s="108">
        <f t="shared" si="21"/>
        <v>0</v>
      </c>
      <c r="BH207" s="108">
        <f t="shared" si="22"/>
        <v>0</v>
      </c>
      <c r="BI207" s="108">
        <f t="shared" si="23"/>
        <v>0</v>
      </c>
      <c r="BJ207" s="14" t="s">
        <v>87</v>
      </c>
      <c r="BK207" s="108">
        <f t="shared" si="24"/>
        <v>0</v>
      </c>
      <c r="BL207" s="14" t="s">
        <v>144</v>
      </c>
      <c r="BM207" s="215" t="s">
        <v>447</v>
      </c>
    </row>
    <row r="208" spans="1:65" s="2" customFormat="1" ht="24.2" customHeight="1">
      <c r="A208" s="32"/>
      <c r="B208" s="33"/>
      <c r="C208" s="203" t="s">
        <v>448</v>
      </c>
      <c r="D208" s="203" t="s">
        <v>140</v>
      </c>
      <c r="E208" s="204" t="s">
        <v>449</v>
      </c>
      <c r="F208" s="205" t="s">
        <v>450</v>
      </c>
      <c r="G208" s="206" t="s">
        <v>154</v>
      </c>
      <c r="H208" s="207">
        <v>790</v>
      </c>
      <c r="I208" s="208"/>
      <c r="J208" s="209">
        <f t="shared" si="15"/>
        <v>0</v>
      </c>
      <c r="K208" s="210"/>
      <c r="L208" s="35"/>
      <c r="M208" s="211" t="s">
        <v>1</v>
      </c>
      <c r="N208" s="212" t="s">
        <v>44</v>
      </c>
      <c r="O208" s="69"/>
      <c r="P208" s="213">
        <f t="shared" si="16"/>
        <v>0</v>
      </c>
      <c r="Q208" s="213">
        <v>0</v>
      </c>
      <c r="R208" s="213">
        <f t="shared" si="17"/>
        <v>0</v>
      </c>
      <c r="S208" s="213">
        <v>0</v>
      </c>
      <c r="T208" s="214">
        <f t="shared" si="18"/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215" t="s">
        <v>144</v>
      </c>
      <c r="AT208" s="215" t="s">
        <v>140</v>
      </c>
      <c r="AU208" s="215" t="s">
        <v>89</v>
      </c>
      <c r="AY208" s="14" t="s">
        <v>136</v>
      </c>
      <c r="BE208" s="108">
        <f t="shared" si="19"/>
        <v>0</v>
      </c>
      <c r="BF208" s="108">
        <f t="shared" si="20"/>
        <v>0</v>
      </c>
      <c r="BG208" s="108">
        <f t="shared" si="21"/>
        <v>0</v>
      </c>
      <c r="BH208" s="108">
        <f t="shared" si="22"/>
        <v>0</v>
      </c>
      <c r="BI208" s="108">
        <f t="shared" si="23"/>
        <v>0</v>
      </c>
      <c r="BJ208" s="14" t="s">
        <v>87</v>
      </c>
      <c r="BK208" s="108">
        <f t="shared" si="24"/>
        <v>0</v>
      </c>
      <c r="BL208" s="14" t="s">
        <v>144</v>
      </c>
      <c r="BM208" s="215" t="s">
        <v>451</v>
      </c>
    </row>
    <row r="209" spans="1:65" s="2" customFormat="1" ht="24.2" customHeight="1">
      <c r="A209" s="32"/>
      <c r="B209" s="33"/>
      <c r="C209" s="216" t="s">
        <v>452</v>
      </c>
      <c r="D209" s="216" t="s">
        <v>133</v>
      </c>
      <c r="E209" s="217" t="s">
        <v>453</v>
      </c>
      <c r="F209" s="218" t="s">
        <v>454</v>
      </c>
      <c r="G209" s="219" t="s">
        <v>154</v>
      </c>
      <c r="H209" s="220">
        <v>829.5</v>
      </c>
      <c r="I209" s="221"/>
      <c r="J209" s="222">
        <f t="shared" si="15"/>
        <v>0</v>
      </c>
      <c r="K209" s="223"/>
      <c r="L209" s="224"/>
      <c r="M209" s="225" t="s">
        <v>1</v>
      </c>
      <c r="N209" s="226" t="s">
        <v>44</v>
      </c>
      <c r="O209" s="69"/>
      <c r="P209" s="213">
        <f t="shared" si="16"/>
        <v>0</v>
      </c>
      <c r="Q209" s="213">
        <v>3.5E-4</v>
      </c>
      <c r="R209" s="213">
        <f t="shared" si="17"/>
        <v>0.290325</v>
      </c>
      <c r="S209" s="213">
        <v>0</v>
      </c>
      <c r="T209" s="214">
        <f t="shared" si="18"/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215" t="s">
        <v>296</v>
      </c>
      <c r="AT209" s="215" t="s">
        <v>133</v>
      </c>
      <c r="AU209" s="215" t="s">
        <v>89</v>
      </c>
      <c r="AY209" s="14" t="s">
        <v>136</v>
      </c>
      <c r="BE209" s="108">
        <f t="shared" si="19"/>
        <v>0</v>
      </c>
      <c r="BF209" s="108">
        <f t="shared" si="20"/>
        <v>0</v>
      </c>
      <c r="BG209" s="108">
        <f t="shared" si="21"/>
        <v>0</v>
      </c>
      <c r="BH209" s="108">
        <f t="shared" si="22"/>
        <v>0</v>
      </c>
      <c r="BI209" s="108">
        <f t="shared" si="23"/>
        <v>0</v>
      </c>
      <c r="BJ209" s="14" t="s">
        <v>87</v>
      </c>
      <c r="BK209" s="108">
        <f t="shared" si="24"/>
        <v>0</v>
      </c>
      <c r="BL209" s="14" t="s">
        <v>296</v>
      </c>
      <c r="BM209" s="215" t="s">
        <v>455</v>
      </c>
    </row>
    <row r="210" spans="1:65" s="2" customFormat="1" ht="24.2" customHeight="1">
      <c r="A210" s="32"/>
      <c r="B210" s="33"/>
      <c r="C210" s="203" t="s">
        <v>456</v>
      </c>
      <c r="D210" s="203" t="s">
        <v>140</v>
      </c>
      <c r="E210" s="204" t="s">
        <v>457</v>
      </c>
      <c r="F210" s="205" t="s">
        <v>458</v>
      </c>
      <c r="G210" s="206" t="s">
        <v>154</v>
      </c>
      <c r="H210" s="207">
        <v>55</v>
      </c>
      <c r="I210" s="208"/>
      <c r="J210" s="209">
        <f t="shared" ref="J210:J241" si="25">ROUND(I210*H210,2)</f>
        <v>0</v>
      </c>
      <c r="K210" s="210"/>
      <c r="L210" s="35"/>
      <c r="M210" s="211" t="s">
        <v>1</v>
      </c>
      <c r="N210" s="212" t="s">
        <v>44</v>
      </c>
      <c r="O210" s="69"/>
      <c r="P210" s="213">
        <f t="shared" ref="P210:P241" si="26">O210*H210</f>
        <v>0</v>
      </c>
      <c r="Q210" s="213">
        <v>0</v>
      </c>
      <c r="R210" s="213">
        <f t="shared" ref="R210:R241" si="27">Q210*H210</f>
        <v>0</v>
      </c>
      <c r="S210" s="213">
        <v>0</v>
      </c>
      <c r="T210" s="214">
        <f t="shared" ref="T210:T241" si="28">S210*H210</f>
        <v>0</v>
      </c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R210" s="215" t="s">
        <v>144</v>
      </c>
      <c r="AT210" s="215" t="s">
        <v>140</v>
      </c>
      <c r="AU210" s="215" t="s">
        <v>89</v>
      </c>
      <c r="AY210" s="14" t="s">
        <v>136</v>
      </c>
      <c r="BE210" s="108">
        <f t="shared" ref="BE210:BE229" si="29">IF(N210="základní",J210,0)</f>
        <v>0</v>
      </c>
      <c r="BF210" s="108">
        <f t="shared" ref="BF210:BF229" si="30">IF(N210="snížená",J210,0)</f>
        <v>0</v>
      </c>
      <c r="BG210" s="108">
        <f t="shared" ref="BG210:BG229" si="31">IF(N210="zákl. přenesená",J210,0)</f>
        <v>0</v>
      </c>
      <c r="BH210" s="108">
        <f t="shared" ref="BH210:BH229" si="32">IF(N210="sníž. přenesená",J210,0)</f>
        <v>0</v>
      </c>
      <c r="BI210" s="108">
        <f t="shared" ref="BI210:BI229" si="33">IF(N210="nulová",J210,0)</f>
        <v>0</v>
      </c>
      <c r="BJ210" s="14" t="s">
        <v>87</v>
      </c>
      <c r="BK210" s="108">
        <f t="shared" ref="BK210:BK229" si="34">ROUND(I210*H210,2)</f>
        <v>0</v>
      </c>
      <c r="BL210" s="14" t="s">
        <v>144</v>
      </c>
      <c r="BM210" s="215" t="s">
        <v>459</v>
      </c>
    </row>
    <row r="211" spans="1:65" s="2" customFormat="1" ht="33" customHeight="1">
      <c r="A211" s="32"/>
      <c r="B211" s="33"/>
      <c r="C211" s="216" t="s">
        <v>460</v>
      </c>
      <c r="D211" s="216" t="s">
        <v>133</v>
      </c>
      <c r="E211" s="217" t="s">
        <v>461</v>
      </c>
      <c r="F211" s="218" t="s">
        <v>462</v>
      </c>
      <c r="G211" s="219" t="s">
        <v>154</v>
      </c>
      <c r="H211" s="220">
        <v>57.75</v>
      </c>
      <c r="I211" s="221"/>
      <c r="J211" s="222">
        <f t="shared" si="25"/>
        <v>0</v>
      </c>
      <c r="K211" s="223"/>
      <c r="L211" s="224"/>
      <c r="M211" s="225" t="s">
        <v>1</v>
      </c>
      <c r="N211" s="226" t="s">
        <v>44</v>
      </c>
      <c r="O211" s="69"/>
      <c r="P211" s="213">
        <f t="shared" si="26"/>
        <v>0</v>
      </c>
      <c r="Q211" s="213">
        <v>6.8999999999999997E-4</v>
      </c>
      <c r="R211" s="213">
        <f t="shared" si="27"/>
        <v>3.9847500000000001E-2</v>
      </c>
      <c r="S211" s="213">
        <v>0</v>
      </c>
      <c r="T211" s="214">
        <f t="shared" si="28"/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215" t="s">
        <v>296</v>
      </c>
      <c r="AT211" s="215" t="s">
        <v>133</v>
      </c>
      <c r="AU211" s="215" t="s">
        <v>89</v>
      </c>
      <c r="AY211" s="14" t="s">
        <v>136</v>
      </c>
      <c r="BE211" s="108">
        <f t="shared" si="29"/>
        <v>0</v>
      </c>
      <c r="BF211" s="108">
        <f t="shared" si="30"/>
        <v>0</v>
      </c>
      <c r="BG211" s="108">
        <f t="shared" si="31"/>
        <v>0</v>
      </c>
      <c r="BH211" s="108">
        <f t="shared" si="32"/>
        <v>0</v>
      </c>
      <c r="BI211" s="108">
        <f t="shared" si="33"/>
        <v>0</v>
      </c>
      <c r="BJ211" s="14" t="s">
        <v>87</v>
      </c>
      <c r="BK211" s="108">
        <f t="shared" si="34"/>
        <v>0</v>
      </c>
      <c r="BL211" s="14" t="s">
        <v>296</v>
      </c>
      <c r="BM211" s="215" t="s">
        <v>463</v>
      </c>
    </row>
    <row r="212" spans="1:65" s="2" customFormat="1" ht="37.9" customHeight="1">
      <c r="A212" s="32"/>
      <c r="B212" s="33"/>
      <c r="C212" s="203" t="s">
        <v>464</v>
      </c>
      <c r="D212" s="203" t="s">
        <v>140</v>
      </c>
      <c r="E212" s="204" t="s">
        <v>465</v>
      </c>
      <c r="F212" s="205" t="s">
        <v>466</v>
      </c>
      <c r="G212" s="206" t="s">
        <v>337</v>
      </c>
      <c r="H212" s="207">
        <v>16</v>
      </c>
      <c r="I212" s="208"/>
      <c r="J212" s="209">
        <f t="shared" si="25"/>
        <v>0</v>
      </c>
      <c r="K212" s="210"/>
      <c r="L212" s="35"/>
      <c r="M212" s="211" t="s">
        <v>1</v>
      </c>
      <c r="N212" s="212" t="s">
        <v>44</v>
      </c>
      <c r="O212" s="69"/>
      <c r="P212" s="213">
        <f t="shared" si="26"/>
        <v>0</v>
      </c>
      <c r="Q212" s="213">
        <v>6.5030000000000004E-2</v>
      </c>
      <c r="R212" s="213">
        <f t="shared" si="27"/>
        <v>1.0404800000000001</v>
      </c>
      <c r="S212" s="213">
        <v>0</v>
      </c>
      <c r="T212" s="214">
        <f t="shared" si="28"/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215" t="s">
        <v>144</v>
      </c>
      <c r="AT212" s="215" t="s">
        <v>140</v>
      </c>
      <c r="AU212" s="215" t="s">
        <v>89</v>
      </c>
      <c r="AY212" s="14" t="s">
        <v>136</v>
      </c>
      <c r="BE212" s="108">
        <f t="shared" si="29"/>
        <v>0</v>
      </c>
      <c r="BF212" s="108">
        <f t="shared" si="30"/>
        <v>0</v>
      </c>
      <c r="BG212" s="108">
        <f t="shared" si="31"/>
        <v>0</v>
      </c>
      <c r="BH212" s="108">
        <f t="shared" si="32"/>
        <v>0</v>
      </c>
      <c r="BI212" s="108">
        <f t="shared" si="33"/>
        <v>0</v>
      </c>
      <c r="BJ212" s="14" t="s">
        <v>87</v>
      </c>
      <c r="BK212" s="108">
        <f t="shared" si="34"/>
        <v>0</v>
      </c>
      <c r="BL212" s="14" t="s">
        <v>144</v>
      </c>
      <c r="BM212" s="215" t="s">
        <v>467</v>
      </c>
    </row>
    <row r="213" spans="1:65" s="2" customFormat="1" ht="24.2" customHeight="1">
      <c r="A213" s="32"/>
      <c r="B213" s="33"/>
      <c r="C213" s="203" t="s">
        <v>468</v>
      </c>
      <c r="D213" s="203" t="s">
        <v>140</v>
      </c>
      <c r="E213" s="204" t="s">
        <v>469</v>
      </c>
      <c r="F213" s="205" t="s">
        <v>470</v>
      </c>
      <c r="G213" s="206" t="s">
        <v>337</v>
      </c>
      <c r="H213" s="207">
        <v>16</v>
      </c>
      <c r="I213" s="208"/>
      <c r="J213" s="209">
        <f t="shared" si="25"/>
        <v>0</v>
      </c>
      <c r="K213" s="210"/>
      <c r="L213" s="35"/>
      <c r="M213" s="211" t="s">
        <v>1</v>
      </c>
      <c r="N213" s="212" t="s">
        <v>44</v>
      </c>
      <c r="O213" s="69"/>
      <c r="P213" s="213">
        <f t="shared" si="26"/>
        <v>0</v>
      </c>
      <c r="Q213" s="213">
        <v>0.15192</v>
      </c>
      <c r="R213" s="213">
        <f t="shared" si="27"/>
        <v>2.43072</v>
      </c>
      <c r="S213" s="213">
        <v>0</v>
      </c>
      <c r="T213" s="214">
        <f t="shared" si="28"/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215" t="s">
        <v>144</v>
      </c>
      <c r="AT213" s="215" t="s">
        <v>140</v>
      </c>
      <c r="AU213" s="215" t="s">
        <v>89</v>
      </c>
      <c r="AY213" s="14" t="s">
        <v>136</v>
      </c>
      <c r="BE213" s="108">
        <f t="shared" si="29"/>
        <v>0</v>
      </c>
      <c r="BF213" s="108">
        <f t="shared" si="30"/>
        <v>0</v>
      </c>
      <c r="BG213" s="108">
        <f t="shared" si="31"/>
        <v>0</v>
      </c>
      <c r="BH213" s="108">
        <f t="shared" si="32"/>
        <v>0</v>
      </c>
      <c r="BI213" s="108">
        <f t="shared" si="33"/>
        <v>0</v>
      </c>
      <c r="BJ213" s="14" t="s">
        <v>87</v>
      </c>
      <c r="BK213" s="108">
        <f t="shared" si="34"/>
        <v>0</v>
      </c>
      <c r="BL213" s="14" t="s">
        <v>144</v>
      </c>
      <c r="BM213" s="215" t="s">
        <v>471</v>
      </c>
    </row>
    <row r="214" spans="1:65" s="2" customFormat="1" ht="24.2" customHeight="1">
      <c r="A214" s="32"/>
      <c r="B214" s="33"/>
      <c r="C214" s="203" t="s">
        <v>472</v>
      </c>
      <c r="D214" s="203" t="s">
        <v>140</v>
      </c>
      <c r="E214" s="204" t="s">
        <v>473</v>
      </c>
      <c r="F214" s="205" t="s">
        <v>474</v>
      </c>
      <c r="G214" s="206" t="s">
        <v>337</v>
      </c>
      <c r="H214" s="207">
        <v>16</v>
      </c>
      <c r="I214" s="208"/>
      <c r="J214" s="209">
        <f t="shared" si="25"/>
        <v>0</v>
      </c>
      <c r="K214" s="210"/>
      <c r="L214" s="35"/>
      <c r="M214" s="211" t="s">
        <v>1</v>
      </c>
      <c r="N214" s="212" t="s">
        <v>44</v>
      </c>
      <c r="O214" s="69"/>
      <c r="P214" s="213">
        <f t="shared" si="26"/>
        <v>0</v>
      </c>
      <c r="Q214" s="213">
        <v>0</v>
      </c>
      <c r="R214" s="213">
        <f t="shared" si="27"/>
        <v>0</v>
      </c>
      <c r="S214" s="213">
        <v>0.316</v>
      </c>
      <c r="T214" s="214">
        <f t="shared" si="28"/>
        <v>5.056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215" t="s">
        <v>144</v>
      </c>
      <c r="AT214" s="215" t="s">
        <v>140</v>
      </c>
      <c r="AU214" s="215" t="s">
        <v>89</v>
      </c>
      <c r="AY214" s="14" t="s">
        <v>136</v>
      </c>
      <c r="BE214" s="108">
        <f t="shared" si="29"/>
        <v>0</v>
      </c>
      <c r="BF214" s="108">
        <f t="shared" si="30"/>
        <v>0</v>
      </c>
      <c r="BG214" s="108">
        <f t="shared" si="31"/>
        <v>0</v>
      </c>
      <c r="BH214" s="108">
        <f t="shared" si="32"/>
        <v>0</v>
      </c>
      <c r="BI214" s="108">
        <f t="shared" si="33"/>
        <v>0</v>
      </c>
      <c r="BJ214" s="14" t="s">
        <v>87</v>
      </c>
      <c r="BK214" s="108">
        <f t="shared" si="34"/>
        <v>0</v>
      </c>
      <c r="BL214" s="14" t="s">
        <v>144</v>
      </c>
      <c r="BM214" s="215" t="s">
        <v>475</v>
      </c>
    </row>
    <row r="215" spans="1:65" s="2" customFormat="1" ht="24.2" customHeight="1">
      <c r="A215" s="32"/>
      <c r="B215" s="33"/>
      <c r="C215" s="203" t="s">
        <v>476</v>
      </c>
      <c r="D215" s="203" t="s">
        <v>140</v>
      </c>
      <c r="E215" s="204" t="s">
        <v>477</v>
      </c>
      <c r="F215" s="205" t="s">
        <v>478</v>
      </c>
      <c r="G215" s="206" t="s">
        <v>154</v>
      </c>
      <c r="H215" s="207">
        <v>32</v>
      </c>
      <c r="I215" s="208"/>
      <c r="J215" s="209">
        <f t="shared" si="25"/>
        <v>0</v>
      </c>
      <c r="K215" s="210"/>
      <c r="L215" s="35"/>
      <c r="M215" s="211" t="s">
        <v>1</v>
      </c>
      <c r="N215" s="212" t="s">
        <v>44</v>
      </c>
      <c r="O215" s="69"/>
      <c r="P215" s="213">
        <f t="shared" si="26"/>
        <v>0</v>
      </c>
      <c r="Q215" s="213">
        <v>0</v>
      </c>
      <c r="R215" s="213">
        <f t="shared" si="27"/>
        <v>0</v>
      </c>
      <c r="S215" s="213">
        <v>0</v>
      </c>
      <c r="T215" s="214">
        <f t="shared" si="28"/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215" t="s">
        <v>144</v>
      </c>
      <c r="AT215" s="215" t="s">
        <v>140</v>
      </c>
      <c r="AU215" s="215" t="s">
        <v>89</v>
      </c>
      <c r="AY215" s="14" t="s">
        <v>136</v>
      </c>
      <c r="BE215" s="108">
        <f t="shared" si="29"/>
        <v>0</v>
      </c>
      <c r="BF215" s="108">
        <f t="shared" si="30"/>
        <v>0</v>
      </c>
      <c r="BG215" s="108">
        <f t="shared" si="31"/>
        <v>0</v>
      </c>
      <c r="BH215" s="108">
        <f t="shared" si="32"/>
        <v>0</v>
      </c>
      <c r="BI215" s="108">
        <f t="shared" si="33"/>
        <v>0</v>
      </c>
      <c r="BJ215" s="14" t="s">
        <v>87</v>
      </c>
      <c r="BK215" s="108">
        <f t="shared" si="34"/>
        <v>0</v>
      </c>
      <c r="BL215" s="14" t="s">
        <v>144</v>
      </c>
      <c r="BM215" s="215" t="s">
        <v>479</v>
      </c>
    </row>
    <row r="216" spans="1:65" s="2" customFormat="1" ht="24.2" customHeight="1">
      <c r="A216" s="32"/>
      <c r="B216" s="33"/>
      <c r="C216" s="203" t="s">
        <v>480</v>
      </c>
      <c r="D216" s="203" t="s">
        <v>140</v>
      </c>
      <c r="E216" s="204" t="s">
        <v>481</v>
      </c>
      <c r="F216" s="205" t="s">
        <v>482</v>
      </c>
      <c r="G216" s="206" t="s">
        <v>387</v>
      </c>
      <c r="H216" s="207">
        <v>5.056</v>
      </c>
      <c r="I216" s="208"/>
      <c r="J216" s="209">
        <f t="shared" si="25"/>
        <v>0</v>
      </c>
      <c r="K216" s="210"/>
      <c r="L216" s="35"/>
      <c r="M216" s="211" t="s">
        <v>1</v>
      </c>
      <c r="N216" s="212" t="s">
        <v>44</v>
      </c>
      <c r="O216" s="69"/>
      <c r="P216" s="213">
        <f t="shared" si="26"/>
        <v>0</v>
      </c>
      <c r="Q216" s="213">
        <v>0</v>
      </c>
      <c r="R216" s="213">
        <f t="shared" si="27"/>
        <v>0</v>
      </c>
      <c r="S216" s="213">
        <v>0</v>
      </c>
      <c r="T216" s="214">
        <f t="shared" si="28"/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215" t="s">
        <v>144</v>
      </c>
      <c r="AT216" s="215" t="s">
        <v>140</v>
      </c>
      <c r="AU216" s="215" t="s">
        <v>89</v>
      </c>
      <c r="AY216" s="14" t="s">
        <v>136</v>
      </c>
      <c r="BE216" s="108">
        <f t="shared" si="29"/>
        <v>0</v>
      </c>
      <c r="BF216" s="108">
        <f t="shared" si="30"/>
        <v>0</v>
      </c>
      <c r="BG216" s="108">
        <f t="shared" si="31"/>
        <v>0</v>
      </c>
      <c r="BH216" s="108">
        <f t="shared" si="32"/>
        <v>0</v>
      </c>
      <c r="BI216" s="108">
        <f t="shared" si="33"/>
        <v>0</v>
      </c>
      <c r="BJ216" s="14" t="s">
        <v>87</v>
      </c>
      <c r="BK216" s="108">
        <f t="shared" si="34"/>
        <v>0</v>
      </c>
      <c r="BL216" s="14" t="s">
        <v>144</v>
      </c>
      <c r="BM216" s="215" t="s">
        <v>483</v>
      </c>
    </row>
    <row r="217" spans="1:65" s="2" customFormat="1" ht="24.2" customHeight="1">
      <c r="A217" s="32"/>
      <c r="B217" s="33"/>
      <c r="C217" s="203" t="s">
        <v>484</v>
      </c>
      <c r="D217" s="203" t="s">
        <v>140</v>
      </c>
      <c r="E217" s="204" t="s">
        <v>485</v>
      </c>
      <c r="F217" s="205" t="s">
        <v>486</v>
      </c>
      <c r="G217" s="206" t="s">
        <v>387</v>
      </c>
      <c r="H217" s="207">
        <v>5.056</v>
      </c>
      <c r="I217" s="208"/>
      <c r="J217" s="209">
        <f t="shared" si="25"/>
        <v>0</v>
      </c>
      <c r="K217" s="210"/>
      <c r="L217" s="35"/>
      <c r="M217" s="211" t="s">
        <v>1</v>
      </c>
      <c r="N217" s="212" t="s">
        <v>44</v>
      </c>
      <c r="O217" s="69"/>
      <c r="P217" s="213">
        <f t="shared" si="26"/>
        <v>0</v>
      </c>
      <c r="Q217" s="213">
        <v>0</v>
      </c>
      <c r="R217" s="213">
        <f t="shared" si="27"/>
        <v>0</v>
      </c>
      <c r="S217" s="213">
        <v>0</v>
      </c>
      <c r="T217" s="214">
        <f t="shared" si="28"/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215" t="s">
        <v>144</v>
      </c>
      <c r="AT217" s="215" t="s">
        <v>140</v>
      </c>
      <c r="AU217" s="215" t="s">
        <v>89</v>
      </c>
      <c r="AY217" s="14" t="s">
        <v>136</v>
      </c>
      <c r="BE217" s="108">
        <f t="shared" si="29"/>
        <v>0</v>
      </c>
      <c r="BF217" s="108">
        <f t="shared" si="30"/>
        <v>0</v>
      </c>
      <c r="BG217" s="108">
        <f t="shared" si="31"/>
        <v>0</v>
      </c>
      <c r="BH217" s="108">
        <f t="shared" si="32"/>
        <v>0</v>
      </c>
      <c r="BI217" s="108">
        <f t="shared" si="33"/>
        <v>0</v>
      </c>
      <c r="BJ217" s="14" t="s">
        <v>87</v>
      </c>
      <c r="BK217" s="108">
        <f t="shared" si="34"/>
        <v>0</v>
      </c>
      <c r="BL217" s="14" t="s">
        <v>144</v>
      </c>
      <c r="BM217" s="215" t="s">
        <v>487</v>
      </c>
    </row>
    <row r="218" spans="1:65" s="2" customFormat="1" ht="44.25" customHeight="1">
      <c r="A218" s="32"/>
      <c r="B218" s="33"/>
      <c r="C218" s="203" t="s">
        <v>488</v>
      </c>
      <c r="D218" s="203" t="s">
        <v>140</v>
      </c>
      <c r="E218" s="204" t="s">
        <v>489</v>
      </c>
      <c r="F218" s="205" t="s">
        <v>490</v>
      </c>
      <c r="G218" s="206" t="s">
        <v>387</v>
      </c>
      <c r="H218" s="207">
        <v>33.6</v>
      </c>
      <c r="I218" s="208"/>
      <c r="J218" s="209">
        <f t="shared" si="25"/>
        <v>0</v>
      </c>
      <c r="K218" s="210"/>
      <c r="L218" s="35"/>
      <c r="M218" s="211" t="s">
        <v>1</v>
      </c>
      <c r="N218" s="212" t="s">
        <v>44</v>
      </c>
      <c r="O218" s="69"/>
      <c r="P218" s="213">
        <f t="shared" si="26"/>
        <v>0</v>
      </c>
      <c r="Q218" s="213">
        <v>0</v>
      </c>
      <c r="R218" s="213">
        <f t="shared" si="27"/>
        <v>0</v>
      </c>
      <c r="S218" s="213">
        <v>0</v>
      </c>
      <c r="T218" s="214">
        <f t="shared" si="28"/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215" t="s">
        <v>144</v>
      </c>
      <c r="AT218" s="215" t="s">
        <v>140</v>
      </c>
      <c r="AU218" s="215" t="s">
        <v>89</v>
      </c>
      <c r="AY218" s="14" t="s">
        <v>136</v>
      </c>
      <c r="BE218" s="108">
        <f t="shared" si="29"/>
        <v>0</v>
      </c>
      <c r="BF218" s="108">
        <f t="shared" si="30"/>
        <v>0</v>
      </c>
      <c r="BG218" s="108">
        <f t="shared" si="31"/>
        <v>0</v>
      </c>
      <c r="BH218" s="108">
        <f t="shared" si="32"/>
        <v>0</v>
      </c>
      <c r="BI218" s="108">
        <f t="shared" si="33"/>
        <v>0</v>
      </c>
      <c r="BJ218" s="14" t="s">
        <v>87</v>
      </c>
      <c r="BK218" s="108">
        <f t="shared" si="34"/>
        <v>0</v>
      </c>
      <c r="BL218" s="14" t="s">
        <v>144</v>
      </c>
      <c r="BM218" s="215" t="s">
        <v>491</v>
      </c>
    </row>
    <row r="219" spans="1:65" s="2" customFormat="1" ht="24.2" customHeight="1">
      <c r="A219" s="32"/>
      <c r="B219" s="33"/>
      <c r="C219" s="203" t="s">
        <v>492</v>
      </c>
      <c r="D219" s="203" t="s">
        <v>140</v>
      </c>
      <c r="E219" s="204" t="s">
        <v>493</v>
      </c>
      <c r="F219" s="205" t="s">
        <v>494</v>
      </c>
      <c r="G219" s="206" t="s">
        <v>387</v>
      </c>
      <c r="H219" s="207">
        <v>5.3890000000000002</v>
      </c>
      <c r="I219" s="208"/>
      <c r="J219" s="209">
        <f t="shared" si="25"/>
        <v>0</v>
      </c>
      <c r="K219" s="210"/>
      <c r="L219" s="35"/>
      <c r="M219" s="211" t="s">
        <v>1</v>
      </c>
      <c r="N219" s="212" t="s">
        <v>44</v>
      </c>
      <c r="O219" s="69"/>
      <c r="P219" s="213">
        <f t="shared" si="26"/>
        <v>0</v>
      </c>
      <c r="Q219" s="213">
        <v>0</v>
      </c>
      <c r="R219" s="213">
        <f t="shared" si="27"/>
        <v>0</v>
      </c>
      <c r="S219" s="213">
        <v>0</v>
      </c>
      <c r="T219" s="214">
        <f t="shared" si="28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215" t="s">
        <v>144</v>
      </c>
      <c r="AT219" s="215" t="s">
        <v>140</v>
      </c>
      <c r="AU219" s="215" t="s">
        <v>89</v>
      </c>
      <c r="AY219" s="14" t="s">
        <v>136</v>
      </c>
      <c r="BE219" s="108">
        <f t="shared" si="29"/>
        <v>0</v>
      </c>
      <c r="BF219" s="108">
        <f t="shared" si="30"/>
        <v>0</v>
      </c>
      <c r="BG219" s="108">
        <f t="shared" si="31"/>
        <v>0</v>
      </c>
      <c r="BH219" s="108">
        <f t="shared" si="32"/>
        <v>0</v>
      </c>
      <c r="BI219" s="108">
        <f t="shared" si="33"/>
        <v>0</v>
      </c>
      <c r="BJ219" s="14" t="s">
        <v>87</v>
      </c>
      <c r="BK219" s="108">
        <f t="shared" si="34"/>
        <v>0</v>
      </c>
      <c r="BL219" s="14" t="s">
        <v>144</v>
      </c>
      <c r="BM219" s="215" t="s">
        <v>495</v>
      </c>
    </row>
    <row r="220" spans="1:65" s="2" customFormat="1" ht="24.2" customHeight="1">
      <c r="A220" s="32"/>
      <c r="B220" s="33"/>
      <c r="C220" s="203" t="s">
        <v>496</v>
      </c>
      <c r="D220" s="203" t="s">
        <v>140</v>
      </c>
      <c r="E220" s="204" t="s">
        <v>497</v>
      </c>
      <c r="F220" s="205" t="s">
        <v>498</v>
      </c>
      <c r="G220" s="206" t="s">
        <v>387</v>
      </c>
      <c r="H220" s="207">
        <v>5.3890000000000002</v>
      </c>
      <c r="I220" s="208"/>
      <c r="J220" s="209">
        <f t="shared" si="25"/>
        <v>0</v>
      </c>
      <c r="K220" s="210"/>
      <c r="L220" s="35"/>
      <c r="M220" s="211" t="s">
        <v>1</v>
      </c>
      <c r="N220" s="212" t="s">
        <v>44</v>
      </c>
      <c r="O220" s="69"/>
      <c r="P220" s="213">
        <f t="shared" si="26"/>
        <v>0</v>
      </c>
      <c r="Q220" s="213">
        <v>0</v>
      </c>
      <c r="R220" s="213">
        <f t="shared" si="27"/>
        <v>0</v>
      </c>
      <c r="S220" s="213">
        <v>0</v>
      </c>
      <c r="T220" s="214">
        <f t="shared" si="28"/>
        <v>0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215" t="s">
        <v>144</v>
      </c>
      <c r="AT220" s="215" t="s">
        <v>140</v>
      </c>
      <c r="AU220" s="215" t="s">
        <v>89</v>
      </c>
      <c r="AY220" s="14" t="s">
        <v>136</v>
      </c>
      <c r="BE220" s="108">
        <f t="shared" si="29"/>
        <v>0</v>
      </c>
      <c r="BF220" s="108">
        <f t="shared" si="30"/>
        <v>0</v>
      </c>
      <c r="BG220" s="108">
        <f t="shared" si="31"/>
        <v>0</v>
      </c>
      <c r="BH220" s="108">
        <f t="shared" si="32"/>
        <v>0</v>
      </c>
      <c r="BI220" s="108">
        <f t="shared" si="33"/>
        <v>0</v>
      </c>
      <c r="BJ220" s="14" t="s">
        <v>87</v>
      </c>
      <c r="BK220" s="108">
        <f t="shared" si="34"/>
        <v>0</v>
      </c>
      <c r="BL220" s="14" t="s">
        <v>144</v>
      </c>
      <c r="BM220" s="215" t="s">
        <v>499</v>
      </c>
    </row>
    <row r="221" spans="1:65" s="2" customFormat="1" ht="16.5" customHeight="1">
      <c r="A221" s="32"/>
      <c r="B221" s="33"/>
      <c r="C221" s="203" t="s">
        <v>500</v>
      </c>
      <c r="D221" s="203" t="s">
        <v>140</v>
      </c>
      <c r="E221" s="204" t="s">
        <v>501</v>
      </c>
      <c r="F221" s="205" t="s">
        <v>502</v>
      </c>
      <c r="G221" s="206" t="s">
        <v>176</v>
      </c>
      <c r="H221" s="207">
        <v>18</v>
      </c>
      <c r="I221" s="208"/>
      <c r="J221" s="209">
        <f t="shared" si="25"/>
        <v>0</v>
      </c>
      <c r="K221" s="210"/>
      <c r="L221" s="35"/>
      <c r="M221" s="211" t="s">
        <v>1</v>
      </c>
      <c r="N221" s="212" t="s">
        <v>44</v>
      </c>
      <c r="O221" s="69"/>
      <c r="P221" s="213">
        <f t="shared" si="26"/>
        <v>0</v>
      </c>
      <c r="Q221" s="213">
        <v>0</v>
      </c>
      <c r="R221" s="213">
        <f t="shared" si="27"/>
        <v>0</v>
      </c>
      <c r="S221" s="213">
        <v>0</v>
      </c>
      <c r="T221" s="214">
        <f t="shared" si="28"/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215" t="s">
        <v>144</v>
      </c>
      <c r="AT221" s="215" t="s">
        <v>140</v>
      </c>
      <c r="AU221" s="215" t="s">
        <v>89</v>
      </c>
      <c r="AY221" s="14" t="s">
        <v>136</v>
      </c>
      <c r="BE221" s="108">
        <f t="shared" si="29"/>
        <v>0</v>
      </c>
      <c r="BF221" s="108">
        <f t="shared" si="30"/>
        <v>0</v>
      </c>
      <c r="BG221" s="108">
        <f t="shared" si="31"/>
        <v>0</v>
      </c>
      <c r="BH221" s="108">
        <f t="shared" si="32"/>
        <v>0</v>
      </c>
      <c r="BI221" s="108">
        <f t="shared" si="33"/>
        <v>0</v>
      </c>
      <c r="BJ221" s="14" t="s">
        <v>87</v>
      </c>
      <c r="BK221" s="108">
        <f t="shared" si="34"/>
        <v>0</v>
      </c>
      <c r="BL221" s="14" t="s">
        <v>144</v>
      </c>
      <c r="BM221" s="215" t="s">
        <v>503</v>
      </c>
    </row>
    <row r="222" spans="1:65" s="2" customFormat="1" ht="16.5" customHeight="1">
      <c r="A222" s="32"/>
      <c r="B222" s="33"/>
      <c r="C222" s="216" t="s">
        <v>504</v>
      </c>
      <c r="D222" s="216" t="s">
        <v>133</v>
      </c>
      <c r="E222" s="217" t="s">
        <v>505</v>
      </c>
      <c r="F222" s="218" t="s">
        <v>506</v>
      </c>
      <c r="G222" s="219" t="s">
        <v>176</v>
      </c>
      <c r="H222" s="220">
        <v>18</v>
      </c>
      <c r="I222" s="221"/>
      <c r="J222" s="222">
        <f t="shared" si="25"/>
        <v>0</v>
      </c>
      <c r="K222" s="223"/>
      <c r="L222" s="224"/>
      <c r="M222" s="225" t="s">
        <v>1</v>
      </c>
      <c r="N222" s="226" t="s">
        <v>44</v>
      </c>
      <c r="O222" s="69"/>
      <c r="P222" s="213">
        <f t="shared" si="26"/>
        <v>0</v>
      </c>
      <c r="Q222" s="213">
        <v>0</v>
      </c>
      <c r="R222" s="213">
        <f t="shared" si="27"/>
        <v>0</v>
      </c>
      <c r="S222" s="213">
        <v>0</v>
      </c>
      <c r="T222" s="214">
        <f t="shared" si="28"/>
        <v>0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215" t="s">
        <v>155</v>
      </c>
      <c r="AT222" s="215" t="s">
        <v>133</v>
      </c>
      <c r="AU222" s="215" t="s">
        <v>89</v>
      </c>
      <c r="AY222" s="14" t="s">
        <v>136</v>
      </c>
      <c r="BE222" s="108">
        <f t="shared" si="29"/>
        <v>0</v>
      </c>
      <c r="BF222" s="108">
        <f t="shared" si="30"/>
        <v>0</v>
      </c>
      <c r="BG222" s="108">
        <f t="shared" si="31"/>
        <v>0</v>
      </c>
      <c r="BH222" s="108">
        <f t="shared" si="32"/>
        <v>0</v>
      </c>
      <c r="BI222" s="108">
        <f t="shared" si="33"/>
        <v>0</v>
      </c>
      <c r="BJ222" s="14" t="s">
        <v>87</v>
      </c>
      <c r="BK222" s="108">
        <f t="shared" si="34"/>
        <v>0</v>
      </c>
      <c r="BL222" s="14" t="s">
        <v>144</v>
      </c>
      <c r="BM222" s="215" t="s">
        <v>507</v>
      </c>
    </row>
    <row r="223" spans="1:65" s="2" customFormat="1" ht="16.5" customHeight="1">
      <c r="A223" s="32"/>
      <c r="B223" s="33"/>
      <c r="C223" s="203" t="s">
        <v>508</v>
      </c>
      <c r="D223" s="203" t="s">
        <v>140</v>
      </c>
      <c r="E223" s="204" t="s">
        <v>509</v>
      </c>
      <c r="F223" s="205" t="s">
        <v>510</v>
      </c>
      <c r="G223" s="206" t="s">
        <v>176</v>
      </c>
      <c r="H223" s="207">
        <v>36</v>
      </c>
      <c r="I223" s="208"/>
      <c r="J223" s="209">
        <f t="shared" si="25"/>
        <v>0</v>
      </c>
      <c r="K223" s="210"/>
      <c r="L223" s="35"/>
      <c r="M223" s="211" t="s">
        <v>1</v>
      </c>
      <c r="N223" s="212" t="s">
        <v>44</v>
      </c>
      <c r="O223" s="69"/>
      <c r="P223" s="213">
        <f t="shared" si="26"/>
        <v>0</v>
      </c>
      <c r="Q223" s="213">
        <v>0</v>
      </c>
      <c r="R223" s="213">
        <f t="shared" si="27"/>
        <v>0</v>
      </c>
      <c r="S223" s="213">
        <v>0</v>
      </c>
      <c r="T223" s="214">
        <f t="shared" si="28"/>
        <v>0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215" t="s">
        <v>144</v>
      </c>
      <c r="AT223" s="215" t="s">
        <v>140</v>
      </c>
      <c r="AU223" s="215" t="s">
        <v>89</v>
      </c>
      <c r="AY223" s="14" t="s">
        <v>136</v>
      </c>
      <c r="BE223" s="108">
        <f t="shared" si="29"/>
        <v>0</v>
      </c>
      <c r="BF223" s="108">
        <f t="shared" si="30"/>
        <v>0</v>
      </c>
      <c r="BG223" s="108">
        <f t="shared" si="31"/>
        <v>0</v>
      </c>
      <c r="BH223" s="108">
        <f t="shared" si="32"/>
        <v>0</v>
      </c>
      <c r="BI223" s="108">
        <f t="shared" si="33"/>
        <v>0</v>
      </c>
      <c r="BJ223" s="14" t="s">
        <v>87</v>
      </c>
      <c r="BK223" s="108">
        <f t="shared" si="34"/>
        <v>0</v>
      </c>
      <c r="BL223" s="14" t="s">
        <v>144</v>
      </c>
      <c r="BM223" s="215" t="s">
        <v>511</v>
      </c>
    </row>
    <row r="224" spans="1:65" s="2" customFormat="1" ht="16.5" customHeight="1">
      <c r="A224" s="32"/>
      <c r="B224" s="33"/>
      <c r="C224" s="216" t="s">
        <v>512</v>
      </c>
      <c r="D224" s="216" t="s">
        <v>133</v>
      </c>
      <c r="E224" s="217" t="s">
        <v>513</v>
      </c>
      <c r="F224" s="218" t="s">
        <v>514</v>
      </c>
      <c r="G224" s="219" t="s">
        <v>176</v>
      </c>
      <c r="H224" s="220">
        <v>11</v>
      </c>
      <c r="I224" s="221"/>
      <c r="J224" s="222">
        <f t="shared" si="25"/>
        <v>0</v>
      </c>
      <c r="K224" s="223"/>
      <c r="L224" s="224"/>
      <c r="M224" s="225" t="s">
        <v>1</v>
      </c>
      <c r="N224" s="226" t="s">
        <v>44</v>
      </c>
      <c r="O224" s="69"/>
      <c r="P224" s="213">
        <f t="shared" si="26"/>
        <v>0</v>
      </c>
      <c r="Q224" s="213">
        <v>0</v>
      </c>
      <c r="R224" s="213">
        <f t="shared" si="27"/>
        <v>0</v>
      </c>
      <c r="S224" s="213">
        <v>0</v>
      </c>
      <c r="T224" s="214">
        <f t="shared" si="28"/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215" t="s">
        <v>155</v>
      </c>
      <c r="AT224" s="215" t="s">
        <v>133</v>
      </c>
      <c r="AU224" s="215" t="s">
        <v>89</v>
      </c>
      <c r="AY224" s="14" t="s">
        <v>136</v>
      </c>
      <c r="BE224" s="108">
        <f t="shared" si="29"/>
        <v>0</v>
      </c>
      <c r="BF224" s="108">
        <f t="shared" si="30"/>
        <v>0</v>
      </c>
      <c r="BG224" s="108">
        <f t="shared" si="31"/>
        <v>0</v>
      </c>
      <c r="BH224" s="108">
        <f t="shared" si="32"/>
        <v>0</v>
      </c>
      <c r="BI224" s="108">
        <f t="shared" si="33"/>
        <v>0</v>
      </c>
      <c r="BJ224" s="14" t="s">
        <v>87</v>
      </c>
      <c r="BK224" s="108">
        <f t="shared" si="34"/>
        <v>0</v>
      </c>
      <c r="BL224" s="14" t="s">
        <v>144</v>
      </c>
      <c r="BM224" s="215" t="s">
        <v>515</v>
      </c>
    </row>
    <row r="225" spans="1:65" s="2" customFormat="1" ht="16.5" customHeight="1">
      <c r="A225" s="32"/>
      <c r="B225" s="33"/>
      <c r="C225" s="203" t="s">
        <v>516</v>
      </c>
      <c r="D225" s="203" t="s">
        <v>140</v>
      </c>
      <c r="E225" s="204" t="s">
        <v>517</v>
      </c>
      <c r="F225" s="205" t="s">
        <v>518</v>
      </c>
      <c r="G225" s="206" t="s">
        <v>176</v>
      </c>
      <c r="H225" s="207">
        <v>18</v>
      </c>
      <c r="I225" s="208"/>
      <c r="J225" s="209">
        <f t="shared" si="25"/>
        <v>0</v>
      </c>
      <c r="K225" s="210"/>
      <c r="L225" s="35"/>
      <c r="M225" s="211" t="s">
        <v>1</v>
      </c>
      <c r="N225" s="212" t="s">
        <v>44</v>
      </c>
      <c r="O225" s="69"/>
      <c r="P225" s="213">
        <f t="shared" si="26"/>
        <v>0</v>
      </c>
      <c r="Q225" s="213">
        <v>0</v>
      </c>
      <c r="R225" s="213">
        <f t="shared" si="27"/>
        <v>0</v>
      </c>
      <c r="S225" s="213">
        <v>0</v>
      </c>
      <c r="T225" s="214">
        <f t="shared" si="28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215" t="s">
        <v>144</v>
      </c>
      <c r="AT225" s="215" t="s">
        <v>140</v>
      </c>
      <c r="AU225" s="215" t="s">
        <v>89</v>
      </c>
      <c r="AY225" s="14" t="s">
        <v>136</v>
      </c>
      <c r="BE225" s="108">
        <f t="shared" si="29"/>
        <v>0</v>
      </c>
      <c r="BF225" s="108">
        <f t="shared" si="30"/>
        <v>0</v>
      </c>
      <c r="BG225" s="108">
        <f t="shared" si="31"/>
        <v>0</v>
      </c>
      <c r="BH225" s="108">
        <f t="shared" si="32"/>
        <v>0</v>
      </c>
      <c r="BI225" s="108">
        <f t="shared" si="33"/>
        <v>0</v>
      </c>
      <c r="BJ225" s="14" t="s">
        <v>87</v>
      </c>
      <c r="BK225" s="108">
        <f t="shared" si="34"/>
        <v>0</v>
      </c>
      <c r="BL225" s="14" t="s">
        <v>144</v>
      </c>
      <c r="BM225" s="215" t="s">
        <v>519</v>
      </c>
    </row>
    <row r="226" spans="1:65" s="2" customFormat="1" ht="16.5" customHeight="1">
      <c r="A226" s="32"/>
      <c r="B226" s="33"/>
      <c r="C226" s="216" t="s">
        <v>520</v>
      </c>
      <c r="D226" s="216" t="s">
        <v>133</v>
      </c>
      <c r="E226" s="217" t="s">
        <v>521</v>
      </c>
      <c r="F226" s="218" t="s">
        <v>522</v>
      </c>
      <c r="G226" s="219" t="s">
        <v>176</v>
      </c>
      <c r="H226" s="220">
        <v>18</v>
      </c>
      <c r="I226" s="221"/>
      <c r="J226" s="222">
        <f t="shared" si="25"/>
        <v>0</v>
      </c>
      <c r="K226" s="223"/>
      <c r="L226" s="224"/>
      <c r="M226" s="225" t="s">
        <v>1</v>
      </c>
      <c r="N226" s="226" t="s">
        <v>44</v>
      </c>
      <c r="O226" s="69"/>
      <c r="P226" s="213">
        <f t="shared" si="26"/>
        <v>0</v>
      </c>
      <c r="Q226" s="213">
        <v>0</v>
      </c>
      <c r="R226" s="213">
        <f t="shared" si="27"/>
        <v>0</v>
      </c>
      <c r="S226" s="213">
        <v>0</v>
      </c>
      <c r="T226" s="214">
        <f t="shared" si="28"/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215" t="s">
        <v>155</v>
      </c>
      <c r="AT226" s="215" t="s">
        <v>133</v>
      </c>
      <c r="AU226" s="215" t="s">
        <v>89</v>
      </c>
      <c r="AY226" s="14" t="s">
        <v>136</v>
      </c>
      <c r="BE226" s="108">
        <f t="shared" si="29"/>
        <v>0</v>
      </c>
      <c r="BF226" s="108">
        <f t="shared" si="30"/>
        <v>0</v>
      </c>
      <c r="BG226" s="108">
        <f t="shared" si="31"/>
        <v>0</v>
      </c>
      <c r="BH226" s="108">
        <f t="shared" si="32"/>
        <v>0</v>
      </c>
      <c r="BI226" s="108">
        <f t="shared" si="33"/>
        <v>0</v>
      </c>
      <c r="BJ226" s="14" t="s">
        <v>87</v>
      </c>
      <c r="BK226" s="108">
        <f t="shared" si="34"/>
        <v>0</v>
      </c>
      <c r="BL226" s="14" t="s">
        <v>144</v>
      </c>
      <c r="BM226" s="215" t="s">
        <v>523</v>
      </c>
    </row>
    <row r="227" spans="1:65" s="2" customFormat="1" ht="16.5" customHeight="1">
      <c r="A227" s="32"/>
      <c r="B227" s="33"/>
      <c r="C227" s="203" t="s">
        <v>524</v>
      </c>
      <c r="D227" s="203" t="s">
        <v>140</v>
      </c>
      <c r="E227" s="204" t="s">
        <v>525</v>
      </c>
      <c r="F227" s="205" t="s">
        <v>526</v>
      </c>
      <c r="G227" s="206" t="s">
        <v>176</v>
      </c>
      <c r="H227" s="207">
        <v>7</v>
      </c>
      <c r="I227" s="208"/>
      <c r="J227" s="209">
        <f t="shared" si="25"/>
        <v>0</v>
      </c>
      <c r="K227" s="210"/>
      <c r="L227" s="35"/>
      <c r="M227" s="211" t="s">
        <v>1</v>
      </c>
      <c r="N227" s="212" t="s">
        <v>44</v>
      </c>
      <c r="O227" s="69"/>
      <c r="P227" s="213">
        <f t="shared" si="26"/>
        <v>0</v>
      </c>
      <c r="Q227" s="213">
        <v>0</v>
      </c>
      <c r="R227" s="213">
        <f t="shared" si="27"/>
        <v>0</v>
      </c>
      <c r="S227" s="213">
        <v>0</v>
      </c>
      <c r="T227" s="214">
        <f t="shared" si="28"/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215" t="s">
        <v>144</v>
      </c>
      <c r="AT227" s="215" t="s">
        <v>140</v>
      </c>
      <c r="AU227" s="215" t="s">
        <v>89</v>
      </c>
      <c r="AY227" s="14" t="s">
        <v>136</v>
      </c>
      <c r="BE227" s="108">
        <f t="shared" si="29"/>
        <v>0</v>
      </c>
      <c r="BF227" s="108">
        <f t="shared" si="30"/>
        <v>0</v>
      </c>
      <c r="BG227" s="108">
        <f t="shared" si="31"/>
        <v>0</v>
      </c>
      <c r="BH227" s="108">
        <f t="shared" si="32"/>
        <v>0</v>
      </c>
      <c r="BI227" s="108">
        <f t="shared" si="33"/>
        <v>0</v>
      </c>
      <c r="BJ227" s="14" t="s">
        <v>87</v>
      </c>
      <c r="BK227" s="108">
        <f t="shared" si="34"/>
        <v>0</v>
      </c>
      <c r="BL227" s="14" t="s">
        <v>144</v>
      </c>
      <c r="BM227" s="215" t="s">
        <v>527</v>
      </c>
    </row>
    <row r="228" spans="1:65" s="2" customFormat="1" ht="16.5" customHeight="1">
      <c r="A228" s="32"/>
      <c r="B228" s="33"/>
      <c r="C228" s="216" t="s">
        <v>528</v>
      </c>
      <c r="D228" s="216" t="s">
        <v>133</v>
      </c>
      <c r="E228" s="217" t="s">
        <v>529</v>
      </c>
      <c r="F228" s="218" t="s">
        <v>530</v>
      </c>
      <c r="G228" s="219" t="s">
        <v>176</v>
      </c>
      <c r="H228" s="220">
        <v>7</v>
      </c>
      <c r="I228" s="221"/>
      <c r="J228" s="222">
        <f t="shared" si="25"/>
        <v>0</v>
      </c>
      <c r="K228" s="223"/>
      <c r="L228" s="224"/>
      <c r="M228" s="225" t="s">
        <v>1</v>
      </c>
      <c r="N228" s="226" t="s">
        <v>44</v>
      </c>
      <c r="O228" s="69"/>
      <c r="P228" s="213">
        <f t="shared" si="26"/>
        <v>0</v>
      </c>
      <c r="Q228" s="213">
        <v>0</v>
      </c>
      <c r="R228" s="213">
        <f t="shared" si="27"/>
        <v>0</v>
      </c>
      <c r="S228" s="213">
        <v>0</v>
      </c>
      <c r="T228" s="214">
        <f t="shared" si="28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215" t="s">
        <v>155</v>
      </c>
      <c r="AT228" s="215" t="s">
        <v>133</v>
      </c>
      <c r="AU228" s="215" t="s">
        <v>89</v>
      </c>
      <c r="AY228" s="14" t="s">
        <v>136</v>
      </c>
      <c r="BE228" s="108">
        <f t="shared" si="29"/>
        <v>0</v>
      </c>
      <c r="BF228" s="108">
        <f t="shared" si="30"/>
        <v>0</v>
      </c>
      <c r="BG228" s="108">
        <f t="shared" si="31"/>
        <v>0</v>
      </c>
      <c r="BH228" s="108">
        <f t="shared" si="32"/>
        <v>0</v>
      </c>
      <c r="BI228" s="108">
        <f t="shared" si="33"/>
        <v>0</v>
      </c>
      <c r="BJ228" s="14" t="s">
        <v>87</v>
      </c>
      <c r="BK228" s="108">
        <f t="shared" si="34"/>
        <v>0</v>
      </c>
      <c r="BL228" s="14" t="s">
        <v>144</v>
      </c>
      <c r="BM228" s="215" t="s">
        <v>531</v>
      </c>
    </row>
    <row r="229" spans="1:65" s="2" customFormat="1" ht="16.5" customHeight="1">
      <c r="A229" s="32"/>
      <c r="B229" s="33"/>
      <c r="C229" s="203" t="s">
        <v>532</v>
      </c>
      <c r="D229" s="203" t="s">
        <v>140</v>
      </c>
      <c r="E229" s="204" t="s">
        <v>533</v>
      </c>
      <c r="F229" s="205" t="s">
        <v>534</v>
      </c>
      <c r="G229" s="206" t="s">
        <v>176</v>
      </c>
      <c r="H229" s="207">
        <v>18</v>
      </c>
      <c r="I229" s="208"/>
      <c r="J229" s="209">
        <f t="shared" si="25"/>
        <v>0</v>
      </c>
      <c r="K229" s="210"/>
      <c r="L229" s="35"/>
      <c r="M229" s="227" t="s">
        <v>1</v>
      </c>
      <c r="N229" s="228" t="s">
        <v>44</v>
      </c>
      <c r="O229" s="229"/>
      <c r="P229" s="230">
        <f t="shared" si="26"/>
        <v>0</v>
      </c>
      <c r="Q229" s="230">
        <v>0</v>
      </c>
      <c r="R229" s="230">
        <f t="shared" si="27"/>
        <v>0</v>
      </c>
      <c r="S229" s="230">
        <v>0</v>
      </c>
      <c r="T229" s="231">
        <f t="shared" si="28"/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215" t="s">
        <v>144</v>
      </c>
      <c r="AT229" s="215" t="s">
        <v>140</v>
      </c>
      <c r="AU229" s="215" t="s">
        <v>89</v>
      </c>
      <c r="AY229" s="14" t="s">
        <v>136</v>
      </c>
      <c r="BE229" s="108">
        <f t="shared" si="29"/>
        <v>0</v>
      </c>
      <c r="BF229" s="108">
        <f t="shared" si="30"/>
        <v>0</v>
      </c>
      <c r="BG229" s="108">
        <f t="shared" si="31"/>
        <v>0</v>
      </c>
      <c r="BH229" s="108">
        <f t="shared" si="32"/>
        <v>0</v>
      </c>
      <c r="BI229" s="108">
        <f t="shared" si="33"/>
        <v>0</v>
      </c>
      <c r="BJ229" s="14" t="s">
        <v>87</v>
      </c>
      <c r="BK229" s="108">
        <f t="shared" si="34"/>
        <v>0</v>
      </c>
      <c r="BL229" s="14" t="s">
        <v>144</v>
      </c>
      <c r="BM229" s="215" t="s">
        <v>535</v>
      </c>
    </row>
    <row r="230" spans="1:65" s="2" customFormat="1" ht="6.95" customHeight="1">
      <c r="A230" s="32"/>
      <c r="B230" s="52"/>
      <c r="C230" s="53"/>
      <c r="D230" s="53"/>
      <c r="E230" s="53"/>
      <c r="F230" s="53"/>
      <c r="G230" s="53"/>
      <c r="H230" s="53"/>
      <c r="I230" s="53"/>
      <c r="J230" s="53"/>
      <c r="K230" s="53"/>
      <c r="L230" s="35"/>
      <c r="M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</row>
  </sheetData>
  <sheetProtection algorithmName="SHA-512" hashValue="aTfV56jSpubGcm7URFHdSxbZyn6PGeIFD+n/z5N0+dIzmUXdg1+cn7/C1bktp1gAfOyPEgUFFhUQBpkZIG7JzQ==" saltValue="bzDXGCeibCEzqAzm63jZJotu2u2stETZQ/nE6xHiLStkHt/WkeqmxD3Wk1y9SjezmVaw1pHM05/CgWHQz8+Xlw==" spinCount="100000" sheet="1" objects="1" scenarios="1" formatColumns="0" formatRows="0" autoFilter="0"/>
  <autoFilter ref="C128:K229"/>
  <mergeCells count="14">
    <mergeCell ref="D107:F107"/>
    <mergeCell ref="E119:H119"/>
    <mergeCell ref="E121:H121"/>
    <mergeCell ref="L2:V2"/>
    <mergeCell ref="E87:H87"/>
    <mergeCell ref="D103:F103"/>
    <mergeCell ref="D104:F104"/>
    <mergeCell ref="D105:F105"/>
    <mergeCell ref="D106:F106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2022_11_01 - VEŘEJNÉ OSVĚ...</vt:lpstr>
      <vt:lpstr>'2022_11_01 - VEŘEJNÉ OSVĚ...'!Názvy_tisku</vt:lpstr>
      <vt:lpstr>'Rekapitulace stavby'!Názvy_tisku</vt:lpstr>
      <vt:lpstr>'2022_11_01 - VEŘEJNÉ OSVĚ...'!Oblast_tisku</vt:lpstr>
      <vt:lpstr>'Rekapitulace stavby'!Oblast_tisku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Jirka</cp:lastModifiedBy>
  <cp:lastPrinted>2022-11-29T10:23:21Z</cp:lastPrinted>
  <dcterms:created xsi:type="dcterms:W3CDTF">2022-11-29T10:19:02Z</dcterms:created>
  <dcterms:modified xsi:type="dcterms:W3CDTF">2022-11-29T10:23:40Z</dcterms:modified>
</cp:coreProperties>
</file>