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ntsvr2\tntdata2\MMR\Podpora obnovy a rozvoje venkova 2021\Podpora do 3 tis\117D8210A  Podpora obnovy místních komunikací\Koryta\VŘ\"/>
    </mc:Choice>
  </mc:AlternateContent>
  <bookViews>
    <workbookView xWindow="28680" yWindow="-120" windowWidth="29040" windowHeight="15840"/>
  </bookViews>
  <sheets>
    <sheet name="Rekapitulace stavby" sheetId="1" r:id="rId1"/>
    <sheet name="SO.101 - Komunikace" sheetId="2" r:id="rId2"/>
    <sheet name="VRN - Vedlejší rozpočtové..." sheetId="3" r:id="rId3"/>
  </sheets>
  <definedNames>
    <definedName name="_xlnm._FilterDatabase" localSheetId="1" hidden="1">'SO.101 - Komunikace'!$C$121:$K$221</definedName>
    <definedName name="_xlnm._FilterDatabase" localSheetId="2" hidden="1">'VRN - Vedlejší rozpočtové...'!$C$118:$K$142</definedName>
    <definedName name="_xlnm.Print_Titles" localSheetId="0">'Rekapitulace stavby'!$92:$92</definedName>
    <definedName name="_xlnm.Print_Titles" localSheetId="1">'SO.101 - Komunikace'!$121:$121</definedName>
    <definedName name="_xlnm.Print_Titles" localSheetId="2">'VRN - Vedlejší rozpočtové...'!$118:$118</definedName>
    <definedName name="_xlnm.Print_Area" localSheetId="0">'Rekapitulace stavby'!$D$4:$AO$76,'Rekapitulace stavby'!$C$82:$AQ$97</definedName>
    <definedName name="_xlnm.Print_Area" localSheetId="1">'SO.101 - Komunikace'!$C$4:$J$76,'SO.101 - Komunikace'!$C$82:$J$103,'SO.101 - Komunikace'!$C$109:$K$221</definedName>
    <definedName name="_xlnm.Print_Area" localSheetId="2">'VRN - Vedlejší rozpočtové...'!$C$4:$J$76,'VRN - Vedlejší rozpočtové...'!$C$82:$J$100,'VRN - Vedlejší rozpočtové...'!$C$106:$K$142</definedName>
  </definedNames>
  <calcPr calcId="152511"/>
</workbook>
</file>

<file path=xl/calcChain.xml><?xml version="1.0" encoding="utf-8"?>
<calcChain xmlns="http://schemas.openxmlformats.org/spreadsheetml/2006/main">
  <c r="J37" i="3" l="1"/>
  <c r="J36" i="3"/>
  <c r="AY96" i="1"/>
  <c r="J35" i="3"/>
  <c r="AX96" i="1" s="1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5" i="3"/>
  <c r="BH135" i="3"/>
  <c r="BG135" i="3"/>
  <c r="BF135" i="3"/>
  <c r="T135" i="3"/>
  <c r="R135" i="3"/>
  <c r="P135" i="3"/>
  <c r="BI134" i="3"/>
  <c r="BH134" i="3"/>
  <c r="BG134" i="3"/>
  <c r="BF134" i="3"/>
  <c r="T134" i="3"/>
  <c r="R134" i="3"/>
  <c r="P134" i="3"/>
  <c r="BI133" i="3"/>
  <c r="BH133" i="3"/>
  <c r="BG133" i="3"/>
  <c r="BF133" i="3"/>
  <c r="T133" i="3"/>
  <c r="R133" i="3"/>
  <c r="P133" i="3"/>
  <c r="BI132" i="3"/>
  <c r="BH132" i="3"/>
  <c r="BG132" i="3"/>
  <c r="BF132" i="3"/>
  <c r="T132" i="3"/>
  <c r="R132" i="3"/>
  <c r="P132" i="3"/>
  <c r="BI131" i="3"/>
  <c r="BH131" i="3"/>
  <c r="BG131" i="3"/>
  <c r="BF131" i="3"/>
  <c r="T131" i="3"/>
  <c r="R131" i="3"/>
  <c r="P131" i="3"/>
  <c r="BI130" i="3"/>
  <c r="BH130" i="3"/>
  <c r="BG130" i="3"/>
  <c r="BF130" i="3"/>
  <c r="T130" i="3"/>
  <c r="R130" i="3"/>
  <c r="P130" i="3"/>
  <c r="BI129" i="3"/>
  <c r="BH129" i="3"/>
  <c r="BG129" i="3"/>
  <c r="BF129" i="3"/>
  <c r="T129" i="3"/>
  <c r="R129" i="3"/>
  <c r="P129" i="3"/>
  <c r="BI128" i="3"/>
  <c r="BH128" i="3"/>
  <c r="BG128" i="3"/>
  <c r="BF128" i="3"/>
  <c r="T128" i="3"/>
  <c r="R128" i="3"/>
  <c r="P128" i="3"/>
  <c r="BI127" i="3"/>
  <c r="BH127" i="3"/>
  <c r="BG127" i="3"/>
  <c r="BF127" i="3"/>
  <c r="T127" i="3"/>
  <c r="R127" i="3"/>
  <c r="P127" i="3"/>
  <c r="BI126" i="3"/>
  <c r="BH126" i="3"/>
  <c r="BG126" i="3"/>
  <c r="BF126" i="3"/>
  <c r="T126" i="3"/>
  <c r="R126" i="3"/>
  <c r="P126" i="3"/>
  <c r="BI125" i="3"/>
  <c r="BH125" i="3"/>
  <c r="BG125" i="3"/>
  <c r="BF125" i="3"/>
  <c r="T125" i="3"/>
  <c r="R125" i="3"/>
  <c r="P125" i="3"/>
  <c r="BI124" i="3"/>
  <c r="BH124" i="3"/>
  <c r="BG124" i="3"/>
  <c r="BF124" i="3"/>
  <c r="T124" i="3"/>
  <c r="R124" i="3"/>
  <c r="P124" i="3"/>
  <c r="BI123" i="3"/>
  <c r="BH123" i="3"/>
  <c r="BG123" i="3"/>
  <c r="BF123" i="3"/>
  <c r="T123" i="3"/>
  <c r="R123" i="3"/>
  <c r="P123" i="3"/>
  <c r="BI122" i="3"/>
  <c r="BH122" i="3"/>
  <c r="BG122" i="3"/>
  <c r="BF122" i="3"/>
  <c r="T122" i="3"/>
  <c r="T121" i="3" s="1"/>
  <c r="R122" i="3"/>
  <c r="P122" i="3"/>
  <c r="F115" i="3"/>
  <c r="F113" i="3"/>
  <c r="E111" i="3"/>
  <c r="F91" i="3"/>
  <c r="F89" i="3"/>
  <c r="E87" i="3"/>
  <c r="J24" i="3"/>
  <c r="E24" i="3"/>
  <c r="J92" i="3" s="1"/>
  <c r="J23" i="3"/>
  <c r="J21" i="3"/>
  <c r="E21" i="3"/>
  <c r="J115" i="3"/>
  <c r="J20" i="3"/>
  <c r="J18" i="3"/>
  <c r="E18" i="3"/>
  <c r="F92" i="3" s="1"/>
  <c r="J17" i="3"/>
  <c r="J12" i="3"/>
  <c r="J113" i="3" s="1"/>
  <c r="E7" i="3"/>
  <c r="E85" i="3"/>
  <c r="J37" i="2"/>
  <c r="J36" i="2"/>
  <c r="AY95" i="1" s="1"/>
  <c r="J35" i="2"/>
  <c r="AX95" i="1"/>
  <c r="BI221" i="2"/>
  <c r="BH221" i="2"/>
  <c r="BG221" i="2"/>
  <c r="BF221" i="2"/>
  <c r="T221" i="2"/>
  <c r="T220" i="2" s="1"/>
  <c r="R221" i="2"/>
  <c r="R220" i="2"/>
  <c r="P221" i="2"/>
  <c r="P220" i="2"/>
  <c r="BI219" i="2"/>
  <c r="BH219" i="2"/>
  <c r="BG219" i="2"/>
  <c r="BF219" i="2"/>
  <c r="T219" i="2"/>
  <c r="R219" i="2"/>
  <c r="P219" i="2"/>
  <c r="BI218" i="2"/>
  <c r="BH218" i="2"/>
  <c r="BG218" i="2"/>
  <c r="BF218" i="2"/>
  <c r="T218" i="2"/>
  <c r="R218" i="2"/>
  <c r="P218" i="2"/>
  <c r="BI216" i="2"/>
  <c r="BH216" i="2"/>
  <c r="BG216" i="2"/>
  <c r="BF216" i="2"/>
  <c r="T216" i="2"/>
  <c r="R216" i="2"/>
  <c r="P216" i="2"/>
  <c r="BI215" i="2"/>
  <c r="BH215" i="2"/>
  <c r="BG215" i="2"/>
  <c r="BF215" i="2"/>
  <c r="T215" i="2"/>
  <c r="R215" i="2"/>
  <c r="P215" i="2"/>
  <c r="BI210" i="2"/>
  <c r="BH210" i="2"/>
  <c r="BG210" i="2"/>
  <c r="BF210" i="2"/>
  <c r="T210" i="2"/>
  <c r="R210" i="2"/>
  <c r="P210" i="2"/>
  <c r="BI208" i="2"/>
  <c r="BH208" i="2"/>
  <c r="BG208" i="2"/>
  <c r="BF208" i="2"/>
  <c r="T208" i="2"/>
  <c r="R208" i="2"/>
  <c r="P208" i="2"/>
  <c r="BI206" i="2"/>
  <c r="BH206" i="2"/>
  <c r="BG206" i="2"/>
  <c r="BF206" i="2"/>
  <c r="T206" i="2"/>
  <c r="R206" i="2"/>
  <c r="P206" i="2"/>
  <c r="BI204" i="2"/>
  <c r="BH204" i="2"/>
  <c r="BG204" i="2"/>
  <c r="BF204" i="2"/>
  <c r="T204" i="2"/>
  <c r="R204" i="2"/>
  <c r="P204" i="2"/>
  <c r="BI202" i="2"/>
  <c r="BH202" i="2"/>
  <c r="BG202" i="2"/>
  <c r="BF202" i="2"/>
  <c r="T202" i="2"/>
  <c r="R202" i="2"/>
  <c r="P202" i="2"/>
  <c r="BI198" i="2"/>
  <c r="BH198" i="2"/>
  <c r="BG198" i="2"/>
  <c r="BF198" i="2"/>
  <c r="T198" i="2"/>
  <c r="R198" i="2"/>
  <c r="P198" i="2"/>
  <c r="BI196" i="2"/>
  <c r="BH196" i="2"/>
  <c r="BG196" i="2"/>
  <c r="BF196" i="2"/>
  <c r="T196" i="2"/>
  <c r="R196" i="2"/>
  <c r="P196" i="2"/>
  <c r="BI194" i="2"/>
  <c r="BH194" i="2"/>
  <c r="BG194" i="2"/>
  <c r="BF194" i="2"/>
  <c r="T194" i="2"/>
  <c r="R194" i="2"/>
  <c r="P194" i="2"/>
  <c r="BI191" i="2"/>
  <c r="BH191" i="2"/>
  <c r="BG191" i="2"/>
  <c r="BF191" i="2"/>
  <c r="T191" i="2"/>
  <c r="R191" i="2"/>
  <c r="P191" i="2"/>
  <c r="BI189" i="2"/>
  <c r="BH189" i="2"/>
  <c r="BG189" i="2"/>
  <c r="BF189" i="2"/>
  <c r="T189" i="2"/>
  <c r="R189" i="2"/>
  <c r="P189" i="2"/>
  <c r="BI187" i="2"/>
  <c r="BH187" i="2"/>
  <c r="BG187" i="2"/>
  <c r="BF187" i="2"/>
  <c r="T187" i="2"/>
  <c r="R187" i="2"/>
  <c r="P187" i="2"/>
  <c r="BI183" i="2"/>
  <c r="BH183" i="2"/>
  <c r="BG183" i="2"/>
  <c r="BF183" i="2"/>
  <c r="T183" i="2"/>
  <c r="R183" i="2"/>
  <c r="P183" i="2"/>
  <c r="BI179" i="2"/>
  <c r="BH179" i="2"/>
  <c r="BG179" i="2"/>
  <c r="BF179" i="2"/>
  <c r="T179" i="2"/>
  <c r="R179" i="2"/>
  <c r="P179" i="2"/>
  <c r="BI177" i="2"/>
  <c r="BH177" i="2"/>
  <c r="BG177" i="2"/>
  <c r="BF177" i="2"/>
  <c r="T177" i="2"/>
  <c r="R177" i="2"/>
  <c r="P177" i="2"/>
  <c r="BI175" i="2"/>
  <c r="BH175" i="2"/>
  <c r="BG175" i="2"/>
  <c r="BF175" i="2"/>
  <c r="T175" i="2"/>
  <c r="R175" i="2"/>
  <c r="P175" i="2"/>
  <c r="BI173" i="2"/>
  <c r="BH173" i="2"/>
  <c r="BG173" i="2"/>
  <c r="BF173" i="2"/>
  <c r="T173" i="2"/>
  <c r="R173" i="2"/>
  <c r="P173" i="2"/>
  <c r="BI171" i="2"/>
  <c r="BH171" i="2"/>
  <c r="BG171" i="2"/>
  <c r="BF171" i="2"/>
  <c r="T171" i="2"/>
  <c r="R171" i="2"/>
  <c r="P171" i="2"/>
  <c r="BI169" i="2"/>
  <c r="BH169" i="2"/>
  <c r="BG169" i="2"/>
  <c r="BF169" i="2"/>
  <c r="T169" i="2"/>
  <c r="R169" i="2"/>
  <c r="P169" i="2"/>
  <c r="BI167" i="2"/>
  <c r="BH167" i="2"/>
  <c r="BG167" i="2"/>
  <c r="BF167" i="2"/>
  <c r="T167" i="2"/>
  <c r="R167" i="2"/>
  <c r="P167" i="2"/>
  <c r="BI163" i="2"/>
  <c r="BH163" i="2"/>
  <c r="BG163" i="2"/>
  <c r="BF163" i="2"/>
  <c r="T163" i="2"/>
  <c r="R163" i="2"/>
  <c r="P163" i="2"/>
  <c r="BI161" i="2"/>
  <c r="BH161" i="2"/>
  <c r="BG161" i="2"/>
  <c r="BF161" i="2"/>
  <c r="T161" i="2"/>
  <c r="R161" i="2"/>
  <c r="P161" i="2"/>
  <c r="BI156" i="2"/>
  <c r="BH156" i="2"/>
  <c r="BG156" i="2"/>
  <c r="BF156" i="2"/>
  <c r="T156" i="2"/>
  <c r="R156" i="2"/>
  <c r="P156" i="2"/>
  <c r="BI154" i="2"/>
  <c r="BH154" i="2"/>
  <c r="BG154" i="2"/>
  <c r="BF154" i="2"/>
  <c r="T154" i="2"/>
  <c r="R154" i="2"/>
  <c r="P154" i="2"/>
  <c r="BI151" i="2"/>
  <c r="BH151" i="2"/>
  <c r="BG151" i="2"/>
  <c r="BF151" i="2"/>
  <c r="T151" i="2"/>
  <c r="R151" i="2"/>
  <c r="P151" i="2"/>
  <c r="BI148" i="2"/>
  <c r="BH148" i="2"/>
  <c r="BG148" i="2"/>
  <c r="BF148" i="2"/>
  <c r="T148" i="2"/>
  <c r="R148" i="2"/>
  <c r="P148" i="2"/>
  <c r="BI145" i="2"/>
  <c r="BH145" i="2"/>
  <c r="BG145" i="2"/>
  <c r="BF145" i="2"/>
  <c r="T145" i="2"/>
  <c r="R145" i="2"/>
  <c r="P145" i="2"/>
  <c r="BI142" i="2"/>
  <c r="BH142" i="2"/>
  <c r="BG142" i="2"/>
  <c r="BF142" i="2"/>
  <c r="T142" i="2"/>
  <c r="R142" i="2"/>
  <c r="P142" i="2"/>
  <c r="BI139" i="2"/>
  <c r="BH139" i="2"/>
  <c r="BG139" i="2"/>
  <c r="BF139" i="2"/>
  <c r="T139" i="2"/>
  <c r="R139" i="2"/>
  <c r="P139" i="2"/>
  <c r="BI137" i="2"/>
  <c r="BH137" i="2"/>
  <c r="BG137" i="2"/>
  <c r="BF137" i="2"/>
  <c r="T137" i="2"/>
  <c r="R137" i="2"/>
  <c r="P137" i="2"/>
  <c r="BI135" i="2"/>
  <c r="BH135" i="2"/>
  <c r="BG135" i="2"/>
  <c r="BF135" i="2"/>
  <c r="T135" i="2"/>
  <c r="R135" i="2"/>
  <c r="P135" i="2"/>
  <c r="BI133" i="2"/>
  <c r="BH133" i="2"/>
  <c r="BG133" i="2"/>
  <c r="BF133" i="2"/>
  <c r="T133" i="2"/>
  <c r="R133" i="2"/>
  <c r="P133" i="2"/>
  <c r="BI131" i="2"/>
  <c r="BH131" i="2"/>
  <c r="BG131" i="2"/>
  <c r="BF131" i="2"/>
  <c r="T131" i="2"/>
  <c r="R131" i="2"/>
  <c r="P131" i="2"/>
  <c r="BI129" i="2"/>
  <c r="BH129" i="2"/>
  <c r="BG129" i="2"/>
  <c r="BF129" i="2"/>
  <c r="T129" i="2"/>
  <c r="R129" i="2"/>
  <c r="P129" i="2"/>
  <c r="BI127" i="2"/>
  <c r="BH127" i="2"/>
  <c r="BG127" i="2"/>
  <c r="BF127" i="2"/>
  <c r="T127" i="2"/>
  <c r="R127" i="2"/>
  <c r="P127" i="2"/>
  <c r="BI125" i="2"/>
  <c r="BH125" i="2"/>
  <c r="BG125" i="2"/>
  <c r="BF125" i="2"/>
  <c r="T125" i="2"/>
  <c r="R125" i="2"/>
  <c r="P125" i="2"/>
  <c r="F118" i="2"/>
  <c r="F116" i="2"/>
  <c r="E114" i="2"/>
  <c r="F91" i="2"/>
  <c r="F89" i="2"/>
  <c r="E87" i="2"/>
  <c r="J24" i="2"/>
  <c r="E24" i="2"/>
  <c r="J119" i="2" s="1"/>
  <c r="J23" i="2"/>
  <c r="J21" i="2"/>
  <c r="E21" i="2"/>
  <c r="J91" i="2" s="1"/>
  <c r="J20" i="2"/>
  <c r="J18" i="2"/>
  <c r="E18" i="2"/>
  <c r="F119" i="2" s="1"/>
  <c r="J17" i="2"/>
  <c r="J12" i="2"/>
  <c r="J116" i="2" s="1"/>
  <c r="E7" i="2"/>
  <c r="E112" i="2" s="1"/>
  <c r="L90" i="1"/>
  <c r="AM90" i="1"/>
  <c r="AM89" i="1"/>
  <c r="L89" i="1"/>
  <c r="AM87" i="1"/>
  <c r="L87" i="1"/>
  <c r="L85" i="1"/>
  <c r="L84" i="1"/>
  <c r="BK141" i="3"/>
  <c r="J140" i="3"/>
  <c r="J137" i="3"/>
  <c r="BK135" i="3"/>
  <c r="J134" i="3"/>
  <c r="J128" i="3"/>
  <c r="BK127" i="3"/>
  <c r="J126" i="3"/>
  <c r="J122" i="3"/>
  <c r="BK215" i="2"/>
  <c r="J210" i="2"/>
  <c r="BK208" i="2"/>
  <c r="J202" i="2"/>
  <c r="J189" i="2"/>
  <c r="BK187" i="2"/>
  <c r="J177" i="2"/>
  <c r="BK175" i="2"/>
  <c r="BK173" i="2"/>
  <c r="J169" i="2"/>
  <c r="BK156" i="2"/>
  <c r="BK154" i="2"/>
  <c r="BK151" i="2"/>
  <c r="BK148" i="2"/>
  <c r="BK139" i="2"/>
  <c r="BK135" i="2"/>
  <c r="J131" i="2"/>
  <c r="BK139" i="3"/>
  <c r="BK137" i="3"/>
  <c r="J135" i="3"/>
  <c r="J132" i="3"/>
  <c r="BK131" i="3"/>
  <c r="J130" i="3"/>
  <c r="J129" i="3"/>
  <c r="BK128" i="3"/>
  <c r="J125" i="3"/>
  <c r="J124" i="3"/>
  <c r="J221" i="2"/>
  <c r="BK219" i="2"/>
  <c r="J216" i="2"/>
  <c r="J215" i="2"/>
  <c r="BK210" i="2"/>
  <c r="J208" i="2"/>
  <c r="J206" i="2"/>
  <c r="BK202" i="2"/>
  <c r="J198" i="2"/>
  <c r="BK194" i="2"/>
  <c r="BK191" i="2"/>
  <c r="J173" i="2"/>
  <c r="BK167" i="2"/>
  <c r="BK163" i="2"/>
  <c r="J148" i="2"/>
  <c r="J145" i="2"/>
  <c r="BK142" i="2"/>
  <c r="J139" i="2"/>
  <c r="BK137" i="2"/>
  <c r="J135" i="2"/>
  <c r="J133" i="2"/>
  <c r="BK129" i="2"/>
  <c r="AS94" i="1"/>
  <c r="BK142" i="3"/>
  <c r="BK140" i="3"/>
  <c r="J139" i="3"/>
  <c r="J136" i="3"/>
  <c r="BK134" i="3"/>
  <c r="BK133" i="3"/>
  <c r="BK129" i="3"/>
  <c r="J127" i="3"/>
  <c r="BK125" i="3"/>
  <c r="BK124" i="3"/>
  <c r="BK123" i="3"/>
  <c r="BK122" i="3"/>
  <c r="BK221" i="2"/>
  <c r="J219" i="2"/>
  <c r="BK216" i="2"/>
  <c r="BK206" i="2"/>
  <c r="BK198" i="2"/>
  <c r="J196" i="2"/>
  <c r="BK183" i="2"/>
  <c r="J179" i="2"/>
  <c r="BK171" i="2"/>
  <c r="J154" i="2"/>
  <c r="J129" i="2"/>
  <c r="J142" i="3"/>
  <c r="J141" i="3"/>
  <c r="BK136" i="3"/>
  <c r="J133" i="3"/>
  <c r="BK132" i="3"/>
  <c r="J131" i="3"/>
  <c r="BK130" i="3"/>
  <c r="BK126" i="3"/>
  <c r="J123" i="3"/>
  <c r="J218" i="2"/>
  <c r="BK204" i="2"/>
  <c r="J194" i="2"/>
  <c r="J191" i="2"/>
  <c r="BK189" i="2"/>
  <c r="J167" i="2"/>
  <c r="J161" i="2"/>
  <c r="J151" i="2"/>
  <c r="BK145" i="2"/>
  <c r="J142" i="2"/>
  <c r="BK127" i="2"/>
  <c r="J125" i="2"/>
  <c r="BK218" i="2"/>
  <c r="J204" i="2"/>
  <c r="BK196" i="2"/>
  <c r="J187" i="2"/>
  <c r="J183" i="2"/>
  <c r="BK179" i="2"/>
  <c r="BK177" i="2"/>
  <c r="J175" i="2"/>
  <c r="J171" i="2"/>
  <c r="BK169" i="2"/>
  <c r="J163" i="2"/>
  <c r="BK161" i="2"/>
  <c r="J156" i="2"/>
  <c r="J137" i="2"/>
  <c r="BK133" i="2"/>
  <c r="BK131" i="2"/>
  <c r="J127" i="2"/>
  <c r="BK125" i="2"/>
  <c r="F37" i="3"/>
  <c r="BK166" i="2" l="1"/>
  <c r="J166" i="2" s="1"/>
  <c r="J99" i="2" s="1"/>
  <c r="R193" i="2"/>
  <c r="R214" i="2"/>
  <c r="P124" i="2"/>
  <c r="T166" i="2"/>
  <c r="BK214" i="2"/>
  <c r="J214" i="2" s="1"/>
  <c r="J101" i="2" s="1"/>
  <c r="BK138" i="3"/>
  <c r="J138" i="3"/>
  <c r="J99" i="3"/>
  <c r="T124" i="2"/>
  <c r="BK193" i="2"/>
  <c r="J193" i="2" s="1"/>
  <c r="J100" i="2" s="1"/>
  <c r="P214" i="2"/>
  <c r="R121" i="3"/>
  <c r="P138" i="3"/>
  <c r="BK124" i="2"/>
  <c r="J124" i="2"/>
  <c r="J98" i="2"/>
  <c r="P166" i="2"/>
  <c r="P193" i="2"/>
  <c r="T214" i="2"/>
  <c r="BK121" i="3"/>
  <c r="BK120" i="3"/>
  <c r="BK119" i="3"/>
  <c r="J119" i="3"/>
  <c r="J30" i="3" s="1"/>
  <c r="AG96" i="1" s="1"/>
  <c r="R138" i="3"/>
  <c r="R124" i="2"/>
  <c r="R166" i="2"/>
  <c r="T193" i="2"/>
  <c r="P121" i="3"/>
  <c r="P120" i="3"/>
  <c r="P119" i="3"/>
  <c r="AU96" i="1"/>
  <c r="T138" i="3"/>
  <c r="T120" i="3" s="1"/>
  <c r="T119" i="3" s="1"/>
  <c r="E85" i="2"/>
  <c r="J92" i="2"/>
  <c r="BE139" i="2"/>
  <c r="BE154" i="2"/>
  <c r="BE173" i="2"/>
  <c r="BE189" i="2"/>
  <c r="BE202" i="2"/>
  <c r="BE208" i="2"/>
  <c r="BE219" i="2"/>
  <c r="BE221" i="2"/>
  <c r="J91" i="3"/>
  <c r="E109" i="3"/>
  <c r="J116" i="3"/>
  <c r="J118" i="2"/>
  <c r="BE163" i="2"/>
  <c r="BE179" i="2"/>
  <c r="BE183" i="2"/>
  <c r="BE187" i="2"/>
  <c r="BE210" i="2"/>
  <c r="BE215" i="2"/>
  <c r="BE216" i="2"/>
  <c r="BK220" i="2"/>
  <c r="J220" i="2" s="1"/>
  <c r="J102" i="2" s="1"/>
  <c r="BE129" i="3"/>
  <c r="BE134" i="3"/>
  <c r="BE137" i="3"/>
  <c r="F92" i="2"/>
  <c r="BE127" i="2"/>
  <c r="BE133" i="2"/>
  <c r="BE135" i="2"/>
  <c r="BE137" i="2"/>
  <c r="BE148" i="2"/>
  <c r="BE151" i="2"/>
  <c r="BE156" i="2"/>
  <c r="BE169" i="2"/>
  <c r="BE194" i="2"/>
  <c r="F116" i="3"/>
  <c r="BE125" i="3"/>
  <c r="BE127" i="3"/>
  <c r="BE130" i="3"/>
  <c r="BE131" i="3"/>
  <c r="BE135" i="3"/>
  <c r="BE136" i="3"/>
  <c r="BE141" i="3"/>
  <c r="BD96" i="1"/>
  <c r="J89" i="2"/>
  <c r="BE125" i="2"/>
  <c r="BE131" i="2"/>
  <c r="BE171" i="2"/>
  <c r="BE177" i="2"/>
  <c r="BE196" i="2"/>
  <c r="BE198" i="2"/>
  <c r="BE204" i="2"/>
  <c r="J89" i="3"/>
  <c r="BE122" i="3"/>
  <c r="BE124" i="3"/>
  <c r="BE126" i="3"/>
  <c r="BE133" i="3"/>
  <c r="BE139" i="3"/>
  <c r="BE140" i="3"/>
  <c r="BE129" i="2"/>
  <c r="BE142" i="2"/>
  <c r="BE145" i="2"/>
  <c r="BE161" i="2"/>
  <c r="BE167" i="2"/>
  <c r="BE175" i="2"/>
  <c r="BE191" i="2"/>
  <c r="BE206" i="2"/>
  <c r="BE218" i="2"/>
  <c r="BE123" i="3"/>
  <c r="BE128" i="3"/>
  <c r="BE132" i="3"/>
  <c r="BE142" i="3"/>
  <c r="J34" i="2"/>
  <c r="AW95" i="1" s="1"/>
  <c r="F35" i="2"/>
  <c r="BB95" i="1"/>
  <c r="F36" i="2"/>
  <c r="BC95" i="1" s="1"/>
  <c r="F35" i="3"/>
  <c r="BB96" i="1" s="1"/>
  <c r="F34" i="2"/>
  <c r="BA95" i="1"/>
  <c r="J34" i="3"/>
  <c r="AW96" i="1" s="1"/>
  <c r="F37" i="2"/>
  <c r="BD95" i="1" s="1"/>
  <c r="F36" i="3"/>
  <c r="BC96" i="1"/>
  <c r="F34" i="3"/>
  <c r="BA96" i="1"/>
  <c r="R123" i="2" l="1"/>
  <c r="R122" i="2"/>
  <c r="R120" i="3"/>
  <c r="R119" i="3"/>
  <c r="T123" i="2"/>
  <c r="T122" i="2" s="1"/>
  <c r="P123" i="2"/>
  <c r="P122" i="2"/>
  <c r="AU95" i="1" s="1"/>
  <c r="AU94" i="1" s="1"/>
  <c r="J120" i="3"/>
  <c r="J97" i="3"/>
  <c r="BK123" i="2"/>
  <c r="BK122" i="2"/>
  <c r="J122" i="2"/>
  <c r="J96" i="2"/>
  <c r="J96" i="3"/>
  <c r="J121" i="3"/>
  <c r="J98" i="3"/>
  <c r="J33" i="3"/>
  <c r="AV96" i="1"/>
  <c r="AT96" i="1"/>
  <c r="BC94" i="1"/>
  <c r="AY94" i="1"/>
  <c r="BB94" i="1"/>
  <c r="W31" i="1"/>
  <c r="J33" i="2"/>
  <c r="AV95" i="1" s="1"/>
  <c r="AT95" i="1" s="1"/>
  <c r="BD94" i="1"/>
  <c r="W33" i="1"/>
  <c r="F33" i="3"/>
  <c r="AZ96" i="1" s="1"/>
  <c r="BA94" i="1"/>
  <c r="AW94" i="1"/>
  <c r="AK30" i="1"/>
  <c r="F33" i="2"/>
  <c r="AZ95" i="1" s="1"/>
  <c r="J123" i="2" l="1"/>
  <c r="J97" i="2" s="1"/>
  <c r="J39" i="3"/>
  <c r="AN96" i="1"/>
  <c r="AZ94" i="1"/>
  <c r="W29" i="1" s="1"/>
  <c r="W30" i="1"/>
  <c r="W32" i="1"/>
  <c r="J30" i="2"/>
  <c r="AG95" i="1" s="1"/>
  <c r="AN95" i="1" s="1"/>
  <c r="AX94" i="1"/>
  <c r="J39" i="2" l="1"/>
  <c r="AG94" i="1"/>
  <c r="AV94" i="1"/>
  <c r="AK29" i="1"/>
  <c r="AT94" i="1" l="1"/>
  <c r="AK26" i="1"/>
  <c r="AK35" i="1" s="1"/>
  <c r="AN94" i="1" l="1"/>
</calcChain>
</file>

<file path=xl/sharedStrings.xml><?xml version="1.0" encoding="utf-8"?>
<sst xmlns="http://schemas.openxmlformats.org/spreadsheetml/2006/main" count="1800" uniqueCount="401">
  <si>
    <t>Export Komplet</t>
  </si>
  <si>
    <t/>
  </si>
  <si>
    <t>2.0</t>
  </si>
  <si>
    <t>ZAMOK</t>
  </si>
  <si>
    <t>False</t>
  </si>
  <si>
    <t>{b02cb749-b335-42c8-89c4-e3dc7c18fa67}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</si>
  <si>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</si>
  <si>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</si>
  <si>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</si>
  <si>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</si>
  <si>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</si>
  <si>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</si>
  <si>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</si>
  <si>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</si>
  <si>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Koryta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</si>
  <si>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</si>
  <si>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</si>
  <si>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Obnova místních komunikací v obci Koryta</t>
  </si>
  <si>
    <t>KSO:</t>
  </si>
  <si>
    <t>CC-CZ:</t>
  </si>
  <si>
    <t>Místo:</t>
  </si>
  <si>
    <t xml:space="preserve"> </t>
  </si>
  <si>
    <t>Datum:</t>
  </si>
  <si>
    <t>Zadavatel:</t>
  </si>
  <si>
    <t>IČ:</t>
  </si>
  <si>
    <t>Obec Koryta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</si>
  <si>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</si>
  <si>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</si>
  <si>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</si>
  <si>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</si>
  <si>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</si>
  <si>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</si>
  <si>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</si>
  <si>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</si>
  <si>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</si>
  <si>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</si>
  <si>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</si>
  <si>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</si>
  <si>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</si>
  <si>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</si>
  <si>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</si>
  <si>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</si>
  <si>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</si>
  <si>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</si>
  <si>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</si>
  <si>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</si>
  <si>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</si>
  <si>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</si>
  <si>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</si>
  <si>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</si>
  <si>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</si>
  <si>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</si>
  <si>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</si>
  <si>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</si>
  <si>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</si>
  <si>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</si>
  <si>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</si>
  <si>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</si>
  <si>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</si>
  <si>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</si>
  <si>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</si>
  <si>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</si>
  <si>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</si>
  <si>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</si>
  <si>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</si>
  <si>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</si>
  <si>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</si>
  <si>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</si>
  <si>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</si>
  <si>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</si>
  <si>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</si>
  <si>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</si>
  <si>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</si>
  <si>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</si>
  <si>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</si>
  <si>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</si>
  <si>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</si>
  <si>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</si>
  <si>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SO.101</t>
  </si>
  <si>
    <t>Komunikace</t>
  </si>
  <si>
    <t>STA</t>
  </si>
  <si>
    <t>1</t>
  </si>
  <si>
    <t>{3176a67e-85cd-45f3-9da5-9833c6440c23}</t>
  </si>
  <si>
    <t>2</t>
  </si>
  <si>
    <t>VRN</t>
  </si>
  <si>
    <t>Vedlejší rozpočtové náklady</t>
  </si>
  <si>
    <t>{2ccb7e58-f69a-4099-80b4-0221e11e88f6}</t>
  </si>
  <si>
    <t>KRYCÍ LIST SOUPISU PRACÍ</t>
  </si>
  <si>
    <t>Objekt:</t>
  </si>
  <si>
    <t>SO.101 - Komunikace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</si>
  <si>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</si>
  <si>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</si>
  <si>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</si>
  <si>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</si>
  <si>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</si>
  <si>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</si>
  <si>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</si>
  <si>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</si>
  <si>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</si>
  <si>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</si>
  <si>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</si>
  <si>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</si>
  <si>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</si>
  <si>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</si>
  <si>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</si>
  <si>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</si>
  <si>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</si>
  <si>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</si>
  <si>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</si>
  <si>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</si>
  <si>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</si>
  <si>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</si>
  <si>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</si>
  <si>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</si>
  <si>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</si>
  <si>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</si>
  <si>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</si>
  <si>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</si>
  <si>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</si>
  <si>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113107162</t>
  </si>
  <si>
    <t>Odstranění podkladu z kameniva drceného tl 200 mm strojně pl přes 50 do 200 m2</t>
  </si>
  <si>
    <t>m2</t>
  </si>
  <si>
    <t>CS ÚRS 2020 02</t>
  </si>
  <si>
    <t>4</t>
  </si>
  <si>
    <t>645444238</t>
  </si>
  <si>
    <t>VV</t>
  </si>
  <si>
    <t>295,0+170,0+25,0 "- obrusné štěrkové plochy</t>
  </si>
  <si>
    <t>113107163</t>
  </si>
  <si>
    <t>Odstranění podkladu z kameniva drceného tl 300 mm strojně pl přes 50 do 200 m2</t>
  </si>
  <si>
    <t>207379062</t>
  </si>
  <si>
    <t>285,0 "- podkladní štěrkové vrstvy</t>
  </si>
  <si>
    <t>3</t>
  </si>
  <si>
    <t>113107243</t>
  </si>
  <si>
    <t>Odstranění podkladu živičného tl 150 mm strojně pl přes 200 m2</t>
  </si>
  <si>
    <t>-377979676</t>
  </si>
  <si>
    <t>285,0</t>
  </si>
  <si>
    <t>113154112</t>
  </si>
  <si>
    <t>Frézování živičného krytu tl 40 mm pruh š 0,5 m pl do 500 m2 bez překážek v trase</t>
  </si>
  <si>
    <t>-635864634</t>
  </si>
  <si>
    <t>6,0+3,0 "- napojení</t>
  </si>
  <si>
    <t>5</t>
  </si>
  <si>
    <t>113202111</t>
  </si>
  <si>
    <t>Vytrhání obrub krajníků obrubníků stojatých</t>
  </si>
  <si>
    <t>m</t>
  </si>
  <si>
    <t>-273961008</t>
  </si>
  <si>
    <t>30,0 "- podél komunikací</t>
  </si>
  <si>
    <t>6</t>
  </si>
  <si>
    <t>121103111</t>
  </si>
  <si>
    <t>Skrývka zemin schopných zúrodnění v rovině a svahu do 1:5</t>
  </si>
  <si>
    <t>m3</t>
  </si>
  <si>
    <t>-691413990</t>
  </si>
  <si>
    <t>0,150*(115,0+119,0+38,0+5,33+35,0+25,0) "- podél komunikací</t>
  </si>
  <si>
    <t>7</t>
  </si>
  <si>
    <t>122252203</t>
  </si>
  <si>
    <t>Odkopávky a prokopávky nezapažené pro silnice a dálnice v hornině třídy těžitelnosti I objem do 100 m3 strojně</t>
  </si>
  <si>
    <t>239095414</t>
  </si>
  <si>
    <t>0,100*(170,0+25,0)*1,08 "- podkladní štěrkové vrstvy - komunikace v kopci</t>
  </si>
  <si>
    <t>8</t>
  </si>
  <si>
    <t>122557203</t>
  </si>
  <si>
    <t>Odkopávky a prokopávky nezapažené pro silnice a dálnice v hornině třídy těžitelnosti III objem do 100 m3 strojně v omezeném prostoru</t>
  </si>
  <si>
    <t>1288561680</t>
  </si>
  <si>
    <t>uvažováno se zastižením skalního podloží ve 30% celkové plochy:</t>
  </si>
  <si>
    <t>0,3*0,200*410,0*1,08 "- podkladní štěrkové vrstvy - komunikace v kopci</t>
  </si>
  <si>
    <t>9</t>
  </si>
  <si>
    <t>129001101</t>
  </si>
  <si>
    <t>Příplatek za ztížení odkopávky nebo prokopávky v blízkosti inženýrských sítí</t>
  </si>
  <si>
    <t>1600499124</t>
  </si>
  <si>
    <t>uvažováno zastižení v 15,0% celkového objemu:</t>
  </si>
  <si>
    <t>0,15*(21,060+26,568) "- z odkopů pro komunikace</t>
  </si>
  <si>
    <t>10</t>
  </si>
  <si>
    <t>162351103</t>
  </si>
  <si>
    <t>Vodorovné přemístění do 500 m výkopku/sypaniny z horniny třídy těžitelnosti I, skupiny 1 až 3</t>
  </si>
  <si>
    <t>-1838257207</t>
  </si>
  <si>
    <t>dovoz na deponii pro zpětné využití:</t>
  </si>
  <si>
    <t>50,60 "- sejmutá ornice</t>
  </si>
  <si>
    <t>11</t>
  </si>
  <si>
    <t>162751117</t>
  </si>
  <si>
    <t>Vodorovné přemístění do 10000 m výkopku/sypaniny z horniny třídy těžitelnosti I, skupiny 1 až 3</t>
  </si>
  <si>
    <t>-1203369024</t>
  </si>
  <si>
    <t>odvoz přebytečného výkopku na skládku:</t>
  </si>
  <si>
    <t>21,060+26,568 "- z odkopů pro komunikace</t>
  </si>
  <si>
    <t>12</t>
  </si>
  <si>
    <t>171201221</t>
  </si>
  <si>
    <t>Poplatek za uložení na skládce (skládkovné) zeminy a kamení kód odpadu 17 05 04</t>
  </si>
  <si>
    <t>t</t>
  </si>
  <si>
    <t>1446515570</t>
  </si>
  <si>
    <t>47,628 "- viz. 162701105 - Vodorovné přemístění výkopku...</t>
  </si>
  <si>
    <t>47,628*1,85 'Přepočtené koeficientem množství</t>
  </si>
  <si>
    <t>13</t>
  </si>
  <si>
    <t>171251201</t>
  </si>
  <si>
    <t>Uložení sypaniny na skládky nebo meziskládky</t>
  </si>
  <si>
    <t>158402644</t>
  </si>
  <si>
    <t>14</t>
  </si>
  <si>
    <t>181152302</t>
  </si>
  <si>
    <t>Úprava pláně pro silnice a dálnice v zářezech se zhutněním</t>
  </si>
  <si>
    <t>1151670533</t>
  </si>
  <si>
    <t>zhutnění pláně:</t>
  </si>
  <si>
    <t>465,0*1,08 "- komunikace u OÚ</t>
  </si>
  <si>
    <t>410,0*1,08 "- komunikace v kopci</t>
  </si>
  <si>
    <t>Součet</t>
  </si>
  <si>
    <t>181411131</t>
  </si>
  <si>
    <t>Založení parkového trávníku výsevem plochy do 1000 m2 v rovině a ve svahu do 1:5</t>
  </si>
  <si>
    <t>-1178068685</t>
  </si>
  <si>
    <t>15,0+20,0+50,0+50,0+30,0+55,0+10,0 "- napojení podél komunikací</t>
  </si>
  <si>
    <t>16</t>
  </si>
  <si>
    <t>M</t>
  </si>
  <si>
    <t>00572470</t>
  </si>
  <si>
    <t>osivo směs travní univerzál</t>
  </si>
  <si>
    <t>kg</t>
  </si>
  <si>
    <t>-843142668</t>
  </si>
  <si>
    <t>230,0</t>
  </si>
  <si>
    <t>230*0,015 'Přepočtené koeficientem množství</t>
  </si>
  <si>
    <t>Komunikace pozemní</t>
  </si>
  <si>
    <t>17</t>
  </si>
  <si>
    <t>564851111</t>
  </si>
  <si>
    <t>Podklad ze štěrkodrtě ŠD tl 150 mm</t>
  </si>
  <si>
    <t>276848035</t>
  </si>
  <si>
    <t>2*465,0*1,08 "- podkladní štěrkové vrstvy - komunikace u OÚ</t>
  </si>
  <si>
    <t>18</t>
  </si>
  <si>
    <t>564861111</t>
  </si>
  <si>
    <t>Podklad ze štěrkodrtě ŠD tl 200 mm</t>
  </si>
  <si>
    <t>-1866509866</t>
  </si>
  <si>
    <t>410,0*1,08 "- podkladní štěrkové vrstvy - komunikace v kopci</t>
  </si>
  <si>
    <t>19</t>
  </si>
  <si>
    <t>565135111</t>
  </si>
  <si>
    <t>Asfaltový beton vrstva podkladní ACP 16 (obalované kamenivo OKS) tl 50 mm š do 3 m</t>
  </si>
  <si>
    <t>1135553476</t>
  </si>
  <si>
    <t>120,0+290,0 "- komunikace v kopci</t>
  </si>
  <si>
    <t>20</t>
  </si>
  <si>
    <t>565155121</t>
  </si>
  <si>
    <t>Asfaltový beton vrstva podkladní ACP 16 (obalované kamenivo OKS) tl 70 mm š přes 3 m</t>
  </si>
  <si>
    <t>1227539108</t>
  </si>
  <si>
    <t>230,0+95,0+140,0 "- komunikace u OÚ</t>
  </si>
  <si>
    <t>569851111</t>
  </si>
  <si>
    <t>Zpevnění krajnic štěrkodrtí tl 150 mm</t>
  </si>
  <si>
    <t>-1344547965</t>
  </si>
  <si>
    <t>3,50+4,0 "- napojení</t>
  </si>
  <si>
    <t>22</t>
  </si>
  <si>
    <t>569903311</t>
  </si>
  <si>
    <t>Zřízení zemních krajnic se zhutněním</t>
  </si>
  <si>
    <t>882015264</t>
  </si>
  <si>
    <t>0,220*(15,0+20,0+50,0+50,0+30,0+55,0+10,0) "- podél komunikací</t>
  </si>
  <si>
    <t>23</t>
  </si>
  <si>
    <t>573191111</t>
  </si>
  <si>
    <t>Postřik infiltrační kationaktivní emulzí v množství 1 kg/m2</t>
  </si>
  <si>
    <t>-849802266</t>
  </si>
  <si>
    <t>24</t>
  </si>
  <si>
    <t>573231106</t>
  </si>
  <si>
    <t>Postřik živičný spojovací ze silniční emulze v množství 0,30 kg/m2</t>
  </si>
  <si>
    <t>689224681</t>
  </si>
  <si>
    <t>25</t>
  </si>
  <si>
    <t>577134111</t>
  </si>
  <si>
    <t>Asfaltový beton vrstva obrusná ACO 11 (ABS) tř. I tl 40 mm š do 3 m z nemodifikovaného asfaltu</t>
  </si>
  <si>
    <t>959104477</t>
  </si>
  <si>
    <t>26</t>
  </si>
  <si>
    <t>577134121</t>
  </si>
  <si>
    <t>Asfaltový beton vrstva obrusná ACO 11 (ABS) tř. I tl 40 mm š přes 3 m z nemodifikovaného asfaltu</t>
  </si>
  <si>
    <t>-1272099545</t>
  </si>
  <si>
    <t>27</t>
  </si>
  <si>
    <t>597311111</t>
  </si>
  <si>
    <t>Svodnice ocelová š 95 mm kotvená do sypaniny</t>
  </si>
  <si>
    <t>-1862691176</t>
  </si>
  <si>
    <t>8*4,0 "- odvodnění komunikace</t>
  </si>
  <si>
    <t>Ostatní konstrukce a práce, bourání</t>
  </si>
  <si>
    <t>28</t>
  </si>
  <si>
    <t>915211111</t>
  </si>
  <si>
    <t>Vodorovné dopravní značení dělící čáry souvislé š 125 mm bílý plast</t>
  </si>
  <si>
    <t>1057631818</t>
  </si>
  <si>
    <t>5*5,0 "- parkovací stání</t>
  </si>
  <si>
    <t>29</t>
  </si>
  <si>
    <t>916231213</t>
  </si>
  <si>
    <t>Osazení chodníkového obrubníku betonového stojatého s boční opěrou do lože z betonu prostého</t>
  </si>
  <si>
    <t>2111270845</t>
  </si>
  <si>
    <t>250,0+80,0+60,0 "- podél komunikací</t>
  </si>
  <si>
    <t>30</t>
  </si>
  <si>
    <t>59217019</t>
  </si>
  <si>
    <t>obrubník betonový chodníkový 1000x100x200mm</t>
  </si>
  <si>
    <t>709487214</t>
  </si>
  <si>
    <t>"prořez a ztratné 2,0% -" 390,0*0,02</t>
  </si>
  <si>
    <t>31</t>
  </si>
  <si>
    <t>919732211</t>
  </si>
  <si>
    <t>Styčná spára napojení nového živičného povrchu na stávající za tepla š 15 mm hl 25 mm s prořezáním</t>
  </si>
  <si>
    <t>-311305038</t>
  </si>
  <si>
    <t>11,50+5,0 "- zápichy</t>
  </si>
  <si>
    <t>32</t>
  </si>
  <si>
    <t>919735111</t>
  </si>
  <si>
    <t>Řezání stávajícího živičného krytu hl do 50 mm</t>
  </si>
  <si>
    <t>-1485613374</t>
  </si>
  <si>
    <t>33</t>
  </si>
  <si>
    <t>919735112</t>
  </si>
  <si>
    <t>Řezání stávajícího živičného krytu hl do 100 mm</t>
  </si>
  <si>
    <t>1411502518</t>
  </si>
  <si>
    <t>34</t>
  </si>
  <si>
    <t>919735122</t>
  </si>
  <si>
    <t>Řezání stávajícího betonového krytu hl do 100 mm</t>
  </si>
  <si>
    <t>1567527446</t>
  </si>
  <si>
    <t>2*3,50 "- úprava pro napojení u bet.prahu</t>
  </si>
  <si>
    <t>35</t>
  </si>
  <si>
    <t>938909311</t>
  </si>
  <si>
    <t>Čištění vozovek metením strojně podkladu nebo krytu betonového nebo živičného</t>
  </si>
  <si>
    <t>-1199509399</t>
  </si>
  <si>
    <t>410,0 "- komunikace v kopci</t>
  </si>
  <si>
    <t>465,0 "- komunikace u OÚ</t>
  </si>
  <si>
    <t>997</t>
  </si>
  <si>
    <t>Přesun sutě</t>
  </si>
  <si>
    <t>36</t>
  </si>
  <si>
    <t>997221571</t>
  </si>
  <si>
    <t>Vodorovná doprava vybouraných hmot do 1 km</t>
  </si>
  <si>
    <t>-1590647446</t>
  </si>
  <si>
    <t>37</t>
  </si>
  <si>
    <t>997221579</t>
  </si>
  <si>
    <t>Příplatek ZKD 1 km u vodorovné dopravy vybouraných hmot</t>
  </si>
  <si>
    <t>-1836908162</t>
  </si>
  <si>
    <t xml:space="preserve">9*385,038 "- odvoz 10 km </t>
  </si>
  <si>
    <t>38</t>
  </si>
  <si>
    <t>997221645</t>
  </si>
  <si>
    <t>Poplatek za uložení na skládce (skládkovné) odpadu asfaltového bez dehtu kód odpadu 17 03 02</t>
  </si>
  <si>
    <t>2123098170</t>
  </si>
  <si>
    <t>39</t>
  </si>
  <si>
    <t>997221655</t>
  </si>
  <si>
    <t>-923760971</t>
  </si>
  <si>
    <t>998</t>
  </si>
  <si>
    <t>Přesun hmot</t>
  </si>
  <si>
    <t>40</t>
  </si>
  <si>
    <t>998225111</t>
  </si>
  <si>
    <t>Přesun hmot pro pozemní komunikace s krytem z kamene, monolitickým betonovým nebo živičným</t>
  </si>
  <si>
    <t>-1785528397</t>
  </si>
  <si>
    <t>VRN - Vedlejší rozpočtové náklady</t>
  </si>
  <si>
    <t>OST -  Vedlejší rozpočtové náklady</t>
  </si>
  <si>
    <t xml:space="preserve">    O02 -  Vedlejší náklady</t>
  </si>
  <si>
    <t xml:space="preserve">    O03 -  Ostatní náklady</t>
  </si>
  <si>
    <t>OST</t>
  </si>
  <si>
    <t xml:space="preserve"> Vedlejší rozpočtové náklady</t>
  </si>
  <si>
    <t>O02</t>
  </si>
  <si>
    <t xml:space="preserve"> Vedlejší náklady</t>
  </si>
  <si>
    <t>VON990001</t>
  </si>
  <si>
    <t>Zajištění prostoru a vybudování zařízení staveniště včetně potřebných staveništních komunikací</t>
  </si>
  <si>
    <t>soubor</t>
  </si>
  <si>
    <t>1024</t>
  </si>
  <si>
    <t>1055036722</t>
  </si>
  <si>
    <t>VON990002</t>
  </si>
  <si>
    <t>Oplocení stavby a staveniště mobilním oplocením</t>
  </si>
  <si>
    <t>-1290836421</t>
  </si>
  <si>
    <t>VON990004</t>
  </si>
  <si>
    <t>Vytýčení hranic pozemků při provádění stavby</t>
  </si>
  <si>
    <t>-851300838</t>
  </si>
  <si>
    <t>VON990005</t>
  </si>
  <si>
    <t>Zhotovení pasportizace stávajících nemovitostí a staveb, které mohou být výstavbou dotčeny</t>
  </si>
  <si>
    <t>215953536</t>
  </si>
  <si>
    <t>VON990007</t>
  </si>
  <si>
    <t>Zajištění vytýčení podzemních zařízení, a v případě jejich křížení či souběhu v otevřeném výkopu, jejich písemné předání zpět jejich správcům před zásypem</t>
  </si>
  <si>
    <t>-1910421078</t>
  </si>
  <si>
    <t>VON990009</t>
  </si>
  <si>
    <t>Zajištění povolení zvláštního užívání komunikací v souladu s postupem výstavby,včetně správních poplatků a povolení k užívání dalších, stavbou dotčených pozemků   (skládky materiálu, mezideponie atd.)</t>
  </si>
  <si>
    <t>495820817</t>
  </si>
  <si>
    <t>VON990011</t>
  </si>
  <si>
    <t>Zajištění provozu a funkčnosti stávajících komunikací které budou při realizaci stavby její realizací dotčeny</t>
  </si>
  <si>
    <t>883509517</t>
  </si>
  <si>
    <t>VON990012</t>
  </si>
  <si>
    <t>Zajištění čistoty na staveništi a v jeho okolí, zajištění každodenního čištění komunikací dotčených provozem zhotovitele</t>
  </si>
  <si>
    <t>638222514</t>
  </si>
  <si>
    <t>VON990013</t>
  </si>
  <si>
    <t>Fotodokumentace průběhu díla; zhotovitel zajistí a předá objednateli průběžnou fotodokumentaci realizace díla. Fotodokumentace bude dokladovat průběh díla a bude zejména dokumentovat části stavby a konstrukce před jejich zakrytím</t>
  </si>
  <si>
    <t>-812321168</t>
  </si>
  <si>
    <t>VON990014</t>
  </si>
  <si>
    <t>Péče o nepředané objekty a konstrukce stavby, jejich ošetřování, zimní opatření</t>
  </si>
  <si>
    <t>-1005371633</t>
  </si>
  <si>
    <t>VON990015</t>
  </si>
  <si>
    <t>Příprava a provedení předepsaných zkoušek dle PD - zkoušky pro určení zhutnění pláně</t>
  </si>
  <si>
    <t>kus</t>
  </si>
  <si>
    <t>1891340988</t>
  </si>
  <si>
    <t>VON990018</t>
  </si>
  <si>
    <t>Inženýrská a kompletační činnost zhotovitele</t>
  </si>
  <si>
    <t>-715428012</t>
  </si>
  <si>
    <t>VON990080</t>
  </si>
  <si>
    <t>Dopracování a projednání návrhu dočasných dopravních opatření</t>
  </si>
  <si>
    <t>634977344</t>
  </si>
  <si>
    <t>VON990081</t>
  </si>
  <si>
    <t>Dopravně - inženýrské opatření - zřízení</t>
  </si>
  <si>
    <t>-127945975</t>
  </si>
  <si>
    <t>VON990082</t>
  </si>
  <si>
    <t>Dopravně - inženýrské opatření - údržba (pronájem)</t>
  </si>
  <si>
    <t>-1777358842</t>
  </si>
  <si>
    <t>VON990083</t>
  </si>
  <si>
    <t>Dopravně - inženýrské opatření - odstranění</t>
  </si>
  <si>
    <t>772792733</t>
  </si>
  <si>
    <t>O03</t>
  </si>
  <si>
    <t xml:space="preserve"> Ostatní náklady</t>
  </si>
  <si>
    <t>ON990001-A</t>
  </si>
  <si>
    <t>Zajištění činnosti odpovědného geodeta zhotovitele - vytyčení stavby</t>
  </si>
  <si>
    <t>262144</t>
  </si>
  <si>
    <t>510649470</t>
  </si>
  <si>
    <t>ON990001-B</t>
  </si>
  <si>
    <t>Zajištění činnosti odpovědného geodeta zhotovitele - zaměření skutečného provedení stavby</t>
  </si>
  <si>
    <t>1588628280</t>
  </si>
  <si>
    <t>ON990002-A</t>
  </si>
  <si>
    <t>Zhotovení realizační dokumentace stavby</t>
  </si>
  <si>
    <t>-857770113</t>
  </si>
  <si>
    <t>ON990002-B</t>
  </si>
  <si>
    <t>Zhotovení dokumentace skutečného provedení díla</t>
  </si>
  <si>
    <t>-1072589547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</si>
</sst>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9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0" fillId="0" borderId="0" xfId="0"/>
    <xf numFmtId="4" fontId="28" fillId="0" borderId="0" xfId="0" applyNumberFormat="1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7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0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tabSelected="1" workbookViewId="0">
      <selection activeCell="AN8" sqref="AN8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s="1" customFormat="1" ht="36.950000000000003" customHeight="1">
      <c r="AR2" s="247"/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247"/>
      <c r="BE2" s="247"/>
      <c r="BS2" s="17" t="s">
        <v>6</v>
      </c>
      <c r="BT2" s="17" t="s">
        <v>7</v>
      </c>
    </row>
    <row r="3" spans="1:74" s="1" customFormat="1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s="1" customFormat="1" ht="24.95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pans="1:74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9" t="s">
        <v>14</v>
      </c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2"/>
      <c r="AQ5" s="22"/>
      <c r="AR5" s="20"/>
      <c r="BE5" s="276" t="s">
        <v>15</v>
      </c>
      <c r="BS5" s="17" t="s">
        <v>6</v>
      </c>
    </row>
    <row r="6" spans="1:74" s="1" customFormat="1" ht="36.950000000000003" customHeight="1">
      <c r="B6" s="21"/>
      <c r="C6" s="22"/>
      <c r="D6" s="28" t="s">
        <v>16</v>
      </c>
      <c r="E6" s="22"/>
      <c r="F6" s="22"/>
      <c r="G6" s="22"/>
      <c r="H6" s="22"/>
      <c r="I6" s="22"/>
      <c r="J6" s="22"/>
      <c r="K6" s="281" t="s">
        <v>17</v>
      </c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80"/>
      <c r="AP6" s="22"/>
      <c r="AQ6" s="22"/>
      <c r="AR6" s="20"/>
      <c r="BE6" s="277"/>
      <c r="BS6" s="17" t="s">
        <v>6</v>
      </c>
    </row>
    <row r="7" spans="1:74" s="1" customFormat="1" ht="12" customHeight="1">
      <c r="B7" s="21"/>
      <c r="C7" s="22"/>
      <c r="D7" s="29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9" t="s">
        <v>19</v>
      </c>
      <c r="AL7" s="22"/>
      <c r="AM7" s="22"/>
      <c r="AN7" s="27" t="s">
        <v>1</v>
      </c>
      <c r="AO7" s="22"/>
      <c r="AP7" s="22"/>
      <c r="AQ7" s="22"/>
      <c r="AR7" s="20"/>
      <c r="BE7" s="277"/>
      <c r="BS7" s="17" t="s">
        <v>6</v>
      </c>
    </row>
    <row r="8" spans="1:74" s="1" customFormat="1" ht="12" customHeight="1">
      <c r="B8" s="21"/>
      <c r="C8" s="22"/>
      <c r="D8" s="29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9" t="s">
        <v>22</v>
      </c>
      <c r="AL8" s="22"/>
      <c r="AM8" s="22"/>
      <c r="AN8" s="30"/>
      <c r="AO8" s="22"/>
      <c r="AP8" s="22"/>
      <c r="AQ8" s="22"/>
      <c r="AR8" s="20"/>
      <c r="BE8" s="277"/>
      <c r="BS8" s="17" t="s">
        <v>6</v>
      </c>
    </row>
    <row r="9" spans="1:74" s="1" customFormat="1" ht="14.45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277"/>
      <c r="BS9" s="17" t="s">
        <v>6</v>
      </c>
    </row>
    <row r="10" spans="1:74" s="1" customFormat="1" ht="12" customHeight="1">
      <c r="B10" s="21"/>
      <c r="C10" s="22"/>
      <c r="D10" s="29" t="s">
        <v>23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9" t="s">
        <v>24</v>
      </c>
      <c r="AL10" s="22"/>
      <c r="AM10" s="22"/>
      <c r="AN10" s="27" t="s">
        <v>1</v>
      </c>
      <c r="AO10" s="22"/>
      <c r="AP10" s="22"/>
      <c r="AQ10" s="22"/>
      <c r="AR10" s="20"/>
      <c r="BE10" s="277"/>
      <c r="BS10" s="17" t="s">
        <v>6</v>
      </c>
    </row>
    <row r="11" spans="1:74" s="1" customFormat="1" ht="18.399999999999999" customHeight="1">
      <c r="B11" s="21"/>
      <c r="C11" s="22"/>
      <c r="D11" s="22"/>
      <c r="E11" s="27" t="s">
        <v>25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9" t="s">
        <v>26</v>
      </c>
      <c r="AL11" s="22"/>
      <c r="AM11" s="22"/>
      <c r="AN11" s="27" t="s">
        <v>1</v>
      </c>
      <c r="AO11" s="22"/>
      <c r="AP11" s="22"/>
      <c r="AQ11" s="22"/>
      <c r="AR11" s="20"/>
      <c r="BE11" s="277"/>
      <c r="BS11" s="17" t="s">
        <v>6</v>
      </c>
    </row>
    <row r="12" spans="1:74" s="1" customFormat="1" ht="6.95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277"/>
      <c r="BS12" s="17" t="s">
        <v>6</v>
      </c>
    </row>
    <row r="13" spans="1:74" s="1" customFormat="1" ht="12" customHeight="1">
      <c r="B13" s="21"/>
      <c r="C13" s="22"/>
      <c r="D13" s="29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9" t="s">
        <v>24</v>
      </c>
      <c r="AL13" s="22"/>
      <c r="AM13" s="22"/>
      <c r="AN13" s="31" t="s">
        <v>28</v>
      </c>
      <c r="AO13" s="22"/>
      <c r="AP13" s="22"/>
      <c r="AQ13" s="22"/>
      <c r="AR13" s="20"/>
      <c r="BE13" s="277"/>
      <c r="BS13" s="17" t="s">
        <v>6</v>
      </c>
    </row>
    <row r="14" spans="1:74" ht="12.75">
      <c r="B14" s="21"/>
      <c r="C14" s="22"/>
      <c r="D14" s="22"/>
      <c r="E14" s="282" t="s">
        <v>28</v>
      </c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9" t="s">
        <v>26</v>
      </c>
      <c r="AL14" s="22"/>
      <c r="AM14" s="22"/>
      <c r="AN14" s="31" t="s">
        <v>28</v>
      </c>
      <c r="AO14" s="22"/>
      <c r="AP14" s="22"/>
      <c r="AQ14" s="22"/>
      <c r="AR14" s="20"/>
      <c r="BE14" s="277"/>
      <c r="BS14" s="17" t="s">
        <v>6</v>
      </c>
    </row>
    <row r="15" spans="1:74" s="1" customFormat="1" ht="6.9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277"/>
      <c r="BS15" s="17" t="s">
        <v>4</v>
      </c>
    </row>
    <row r="16" spans="1:74" s="1" customFormat="1" ht="12" customHeight="1">
      <c r="B16" s="21"/>
      <c r="C16" s="22"/>
      <c r="D16" s="29" t="s">
        <v>29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9" t="s">
        <v>24</v>
      </c>
      <c r="AL16" s="22"/>
      <c r="AM16" s="22"/>
      <c r="AN16" s="27" t="s">
        <v>1</v>
      </c>
      <c r="AO16" s="22"/>
      <c r="AP16" s="22"/>
      <c r="AQ16" s="22"/>
      <c r="AR16" s="20"/>
      <c r="BE16" s="277"/>
      <c r="BS16" s="17" t="s">
        <v>4</v>
      </c>
    </row>
    <row r="17" spans="1:71" s="1" customFormat="1" ht="18.399999999999999" customHeight="1">
      <c r="B17" s="21"/>
      <c r="C17" s="22"/>
      <c r="D17" s="22"/>
      <c r="E17" s="27" t="s">
        <v>21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9" t="s">
        <v>26</v>
      </c>
      <c r="AL17" s="22"/>
      <c r="AM17" s="22"/>
      <c r="AN17" s="27" t="s">
        <v>1</v>
      </c>
      <c r="AO17" s="22"/>
      <c r="AP17" s="22"/>
      <c r="AQ17" s="22"/>
      <c r="AR17" s="20"/>
      <c r="BE17" s="277"/>
      <c r="BS17" s="17" t="s">
        <v>30</v>
      </c>
    </row>
    <row r="18" spans="1:71" s="1" customFormat="1" ht="6.95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277"/>
      <c r="BS18" s="17" t="s">
        <v>6</v>
      </c>
    </row>
    <row r="19" spans="1:71" s="1" customFormat="1" ht="12" customHeight="1">
      <c r="B19" s="21"/>
      <c r="C19" s="22"/>
      <c r="D19" s="29" t="s">
        <v>31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9" t="s">
        <v>24</v>
      </c>
      <c r="AL19" s="22"/>
      <c r="AM19" s="22"/>
      <c r="AN19" s="27" t="s">
        <v>1</v>
      </c>
      <c r="AO19" s="22"/>
      <c r="AP19" s="22"/>
      <c r="AQ19" s="22"/>
      <c r="AR19" s="20"/>
      <c r="BE19" s="277"/>
      <c r="BS19" s="17" t="s">
        <v>6</v>
      </c>
    </row>
    <row r="20" spans="1:71" s="1" customFormat="1" ht="18.399999999999999" customHeight="1">
      <c r="B20" s="21"/>
      <c r="C20" s="22"/>
      <c r="D20" s="22"/>
      <c r="E20" s="27" t="s">
        <v>21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9" t="s">
        <v>26</v>
      </c>
      <c r="AL20" s="22"/>
      <c r="AM20" s="22"/>
      <c r="AN20" s="27" t="s">
        <v>1</v>
      </c>
      <c r="AO20" s="22"/>
      <c r="AP20" s="22"/>
      <c r="AQ20" s="22"/>
      <c r="AR20" s="20"/>
      <c r="BE20" s="277"/>
      <c r="BS20" s="17" t="s">
        <v>30</v>
      </c>
    </row>
    <row r="21" spans="1:71" s="1" customFormat="1" ht="6.95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277"/>
    </row>
    <row r="22" spans="1:71" s="1" customFormat="1" ht="12" customHeight="1">
      <c r="B22" s="21"/>
      <c r="C22" s="22"/>
      <c r="D22" s="29" t="s">
        <v>32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277"/>
    </row>
    <row r="23" spans="1:71" s="1" customFormat="1" ht="16.5" customHeight="1">
      <c r="B23" s="21"/>
      <c r="C23" s="22"/>
      <c r="D23" s="22"/>
      <c r="E23" s="284" t="s">
        <v>1</v>
      </c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2"/>
      <c r="AP23" s="22"/>
      <c r="AQ23" s="22"/>
      <c r="AR23" s="20"/>
      <c r="BE23" s="277"/>
    </row>
    <row r="24" spans="1:71" s="1" customFormat="1" ht="6.95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277"/>
    </row>
    <row r="25" spans="1:71" s="1" customFormat="1" ht="6.95" customHeight="1">
      <c r="B25" s="21"/>
      <c r="C25" s="22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22"/>
      <c r="AQ25" s="22"/>
      <c r="AR25" s="20"/>
      <c r="BE25" s="277"/>
    </row>
    <row r="26" spans="1:71" s="2" customFormat="1" ht="25.9" customHeight="1">
      <c r="A26" s="34"/>
      <c r="B26" s="35"/>
      <c r="C26" s="36"/>
      <c r="D26" s="37" t="s">
        <v>33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285">
        <f>ROUND(AG94,2)</f>
        <v>0</v>
      </c>
      <c r="AL26" s="286"/>
      <c r="AM26" s="286"/>
      <c r="AN26" s="286"/>
      <c r="AO26" s="286"/>
      <c r="AP26" s="36"/>
      <c r="AQ26" s="36"/>
      <c r="AR26" s="39"/>
      <c r="BE26" s="277"/>
    </row>
    <row r="27" spans="1:71" s="2" customFormat="1" ht="6.95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9"/>
      <c r="BE27" s="277"/>
    </row>
    <row r="28" spans="1:71" s="2" customFormat="1" ht="12.75">
      <c r="A28" s="34"/>
      <c r="B28" s="35"/>
      <c r="C28" s="36"/>
      <c r="D28" s="36"/>
      <c r="E28" s="36"/>
      <c r="F28" s="36"/>
      <c r="G28" s="36"/>
      <c r="H28" s="36"/>
      <c r="I28" s="36"/>
      <c r="J28" s="36"/>
      <c r="K28" s="36"/>
      <c r="L28" s="287" t="s">
        <v>34</v>
      </c>
      <c r="M28" s="287"/>
      <c r="N28" s="287"/>
      <c r="O28" s="287"/>
      <c r="P28" s="287"/>
      <c r="Q28" s="36"/>
      <c r="R28" s="36"/>
      <c r="S28" s="36"/>
      <c r="T28" s="36"/>
      <c r="U28" s="36"/>
      <c r="V28" s="36"/>
      <c r="W28" s="287" t="s">
        <v>35</v>
      </c>
      <c r="X28" s="287"/>
      <c r="Y28" s="287"/>
      <c r="Z28" s="287"/>
      <c r="AA28" s="287"/>
      <c r="AB28" s="287"/>
      <c r="AC28" s="287"/>
      <c r="AD28" s="287"/>
      <c r="AE28" s="287"/>
      <c r="AF28" s="36"/>
      <c r="AG28" s="36"/>
      <c r="AH28" s="36"/>
      <c r="AI28" s="36"/>
      <c r="AJ28" s="36"/>
      <c r="AK28" s="287" t="s">
        <v>36</v>
      </c>
      <c r="AL28" s="287"/>
      <c r="AM28" s="287"/>
      <c r="AN28" s="287"/>
      <c r="AO28" s="287"/>
      <c r="AP28" s="36"/>
      <c r="AQ28" s="36"/>
      <c r="AR28" s="39"/>
      <c r="BE28" s="277"/>
    </row>
    <row r="29" spans="1:71" s="3" customFormat="1" ht="14.45" customHeight="1">
      <c r="B29" s="40"/>
      <c r="C29" s="41"/>
      <c r="D29" s="29" t="s">
        <v>37</v>
      </c>
      <c r="E29" s="41"/>
      <c r="F29" s="29" t="s">
        <v>38</v>
      </c>
      <c r="G29" s="41"/>
      <c r="H29" s="41"/>
      <c r="I29" s="41"/>
      <c r="J29" s="41"/>
      <c r="K29" s="41"/>
      <c r="L29" s="271">
        <v>0.21</v>
      </c>
      <c r="M29" s="270"/>
      <c r="N29" s="270"/>
      <c r="O29" s="270"/>
      <c r="P29" s="270"/>
      <c r="Q29" s="41"/>
      <c r="R29" s="41"/>
      <c r="S29" s="41"/>
      <c r="T29" s="41"/>
      <c r="U29" s="41"/>
      <c r="V29" s="41"/>
      <c r="W29" s="269">
        <f>ROUND(AZ94, 2)</f>
        <v>0</v>
      </c>
      <c r="X29" s="270"/>
      <c r="Y29" s="270"/>
      <c r="Z29" s="270"/>
      <c r="AA29" s="270"/>
      <c r="AB29" s="270"/>
      <c r="AC29" s="270"/>
      <c r="AD29" s="270"/>
      <c r="AE29" s="270"/>
      <c r="AF29" s="41"/>
      <c r="AG29" s="41"/>
      <c r="AH29" s="41"/>
      <c r="AI29" s="41"/>
      <c r="AJ29" s="41"/>
      <c r="AK29" s="269">
        <f>ROUND(AV94, 2)</f>
        <v>0</v>
      </c>
      <c r="AL29" s="270"/>
      <c r="AM29" s="270"/>
      <c r="AN29" s="270"/>
      <c r="AO29" s="270"/>
      <c r="AP29" s="41"/>
      <c r="AQ29" s="41"/>
      <c r="AR29" s="42"/>
      <c r="BE29" s="278"/>
    </row>
    <row r="30" spans="1:71" s="3" customFormat="1" ht="14.45" customHeight="1">
      <c r="B30" s="40"/>
      <c r="C30" s="41"/>
      <c r="D30" s="41"/>
      <c r="E30" s="41"/>
      <c r="F30" s="29" t="s">
        <v>39</v>
      </c>
      <c r="G30" s="41"/>
      <c r="H30" s="41"/>
      <c r="I30" s="41"/>
      <c r="J30" s="41"/>
      <c r="K30" s="41"/>
      <c r="L30" s="271">
        <v>0.15</v>
      </c>
      <c r="M30" s="270"/>
      <c r="N30" s="270"/>
      <c r="O30" s="270"/>
      <c r="P30" s="270"/>
      <c r="Q30" s="41"/>
      <c r="R30" s="41"/>
      <c r="S30" s="41"/>
      <c r="T30" s="41"/>
      <c r="U30" s="41"/>
      <c r="V30" s="41"/>
      <c r="W30" s="269">
        <f>ROUND(BA94, 2)</f>
        <v>0</v>
      </c>
      <c r="X30" s="270"/>
      <c r="Y30" s="270"/>
      <c r="Z30" s="270"/>
      <c r="AA30" s="270"/>
      <c r="AB30" s="270"/>
      <c r="AC30" s="270"/>
      <c r="AD30" s="270"/>
      <c r="AE30" s="270"/>
      <c r="AF30" s="41"/>
      <c r="AG30" s="41"/>
      <c r="AH30" s="41"/>
      <c r="AI30" s="41"/>
      <c r="AJ30" s="41"/>
      <c r="AK30" s="269">
        <f>ROUND(AW94, 2)</f>
        <v>0</v>
      </c>
      <c r="AL30" s="270"/>
      <c r="AM30" s="270"/>
      <c r="AN30" s="270"/>
      <c r="AO30" s="270"/>
      <c r="AP30" s="41"/>
      <c r="AQ30" s="41"/>
      <c r="AR30" s="42"/>
      <c r="BE30" s="278"/>
    </row>
    <row r="31" spans="1:71" s="3" customFormat="1" ht="14.45" hidden="1" customHeight="1">
      <c r="B31" s="40"/>
      <c r="C31" s="41"/>
      <c r="D31" s="41"/>
      <c r="E31" s="41"/>
      <c r="F31" s="29" t="s">
        <v>40</v>
      </c>
      <c r="G31" s="41"/>
      <c r="H31" s="41"/>
      <c r="I31" s="41"/>
      <c r="J31" s="41"/>
      <c r="K31" s="41"/>
      <c r="L31" s="271">
        <v>0.21</v>
      </c>
      <c r="M31" s="270"/>
      <c r="N31" s="270"/>
      <c r="O31" s="270"/>
      <c r="P31" s="270"/>
      <c r="Q31" s="41"/>
      <c r="R31" s="41"/>
      <c r="S31" s="41"/>
      <c r="T31" s="41"/>
      <c r="U31" s="41"/>
      <c r="V31" s="41"/>
      <c r="W31" s="269">
        <f>ROUND(BB94, 2)</f>
        <v>0</v>
      </c>
      <c r="X31" s="270"/>
      <c r="Y31" s="270"/>
      <c r="Z31" s="270"/>
      <c r="AA31" s="270"/>
      <c r="AB31" s="270"/>
      <c r="AC31" s="270"/>
      <c r="AD31" s="270"/>
      <c r="AE31" s="270"/>
      <c r="AF31" s="41"/>
      <c r="AG31" s="41"/>
      <c r="AH31" s="41"/>
      <c r="AI31" s="41"/>
      <c r="AJ31" s="41"/>
      <c r="AK31" s="269">
        <v>0</v>
      </c>
      <c r="AL31" s="270"/>
      <c r="AM31" s="270"/>
      <c r="AN31" s="270"/>
      <c r="AO31" s="270"/>
      <c r="AP31" s="41"/>
      <c r="AQ31" s="41"/>
      <c r="AR31" s="42"/>
      <c r="BE31" s="278"/>
    </row>
    <row r="32" spans="1:71" s="3" customFormat="1" ht="14.45" hidden="1" customHeight="1">
      <c r="B32" s="40"/>
      <c r="C32" s="41"/>
      <c r="D32" s="41"/>
      <c r="E32" s="41"/>
      <c r="F32" s="29" t="s">
        <v>41</v>
      </c>
      <c r="G32" s="41"/>
      <c r="H32" s="41"/>
      <c r="I32" s="41"/>
      <c r="J32" s="41"/>
      <c r="K32" s="41"/>
      <c r="L32" s="271">
        <v>0.15</v>
      </c>
      <c r="M32" s="270"/>
      <c r="N32" s="270"/>
      <c r="O32" s="270"/>
      <c r="P32" s="270"/>
      <c r="Q32" s="41"/>
      <c r="R32" s="41"/>
      <c r="S32" s="41"/>
      <c r="T32" s="41"/>
      <c r="U32" s="41"/>
      <c r="V32" s="41"/>
      <c r="W32" s="269">
        <f>ROUND(BC94, 2)</f>
        <v>0</v>
      </c>
      <c r="X32" s="270"/>
      <c r="Y32" s="270"/>
      <c r="Z32" s="270"/>
      <c r="AA32" s="270"/>
      <c r="AB32" s="270"/>
      <c r="AC32" s="270"/>
      <c r="AD32" s="270"/>
      <c r="AE32" s="270"/>
      <c r="AF32" s="41"/>
      <c r="AG32" s="41"/>
      <c r="AH32" s="41"/>
      <c r="AI32" s="41"/>
      <c r="AJ32" s="41"/>
      <c r="AK32" s="269">
        <v>0</v>
      </c>
      <c r="AL32" s="270"/>
      <c r="AM32" s="270"/>
      <c r="AN32" s="270"/>
      <c r="AO32" s="270"/>
      <c r="AP32" s="41"/>
      <c r="AQ32" s="41"/>
      <c r="AR32" s="42"/>
      <c r="BE32" s="278"/>
    </row>
    <row r="33" spans="1:57" s="3" customFormat="1" ht="14.45" hidden="1" customHeight="1">
      <c r="B33" s="40"/>
      <c r="C33" s="41"/>
      <c r="D33" s="41"/>
      <c r="E33" s="41"/>
      <c r="F33" s="29" t="s">
        <v>42</v>
      </c>
      <c r="G33" s="41"/>
      <c r="H33" s="41"/>
      <c r="I33" s="41"/>
      <c r="J33" s="41"/>
      <c r="K33" s="41"/>
      <c r="L33" s="271">
        <v>0</v>
      </c>
      <c r="M33" s="270"/>
      <c r="N33" s="270"/>
      <c r="O33" s="270"/>
      <c r="P33" s="270"/>
      <c r="Q33" s="41"/>
      <c r="R33" s="41"/>
      <c r="S33" s="41"/>
      <c r="T33" s="41"/>
      <c r="U33" s="41"/>
      <c r="V33" s="41"/>
      <c r="W33" s="269">
        <f>ROUND(BD94, 2)</f>
        <v>0</v>
      </c>
      <c r="X33" s="270"/>
      <c r="Y33" s="270"/>
      <c r="Z33" s="270"/>
      <c r="AA33" s="270"/>
      <c r="AB33" s="270"/>
      <c r="AC33" s="270"/>
      <c r="AD33" s="270"/>
      <c r="AE33" s="270"/>
      <c r="AF33" s="41"/>
      <c r="AG33" s="41"/>
      <c r="AH33" s="41"/>
      <c r="AI33" s="41"/>
      <c r="AJ33" s="41"/>
      <c r="AK33" s="269">
        <v>0</v>
      </c>
      <c r="AL33" s="270"/>
      <c r="AM33" s="270"/>
      <c r="AN33" s="270"/>
      <c r="AO33" s="270"/>
      <c r="AP33" s="41"/>
      <c r="AQ33" s="41"/>
      <c r="AR33" s="42"/>
      <c r="BE33" s="278"/>
    </row>
    <row r="34" spans="1:57" s="2" customFormat="1" ht="6.95" customHeight="1">
      <c r="A34" s="34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9"/>
      <c r="BE34" s="277"/>
    </row>
    <row r="35" spans="1:57" s="2" customFormat="1" ht="25.9" customHeight="1">
      <c r="A35" s="34"/>
      <c r="B35" s="35"/>
      <c r="C35" s="43"/>
      <c r="D35" s="44" t="s">
        <v>43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6" t="s">
        <v>44</v>
      </c>
      <c r="U35" s="45"/>
      <c r="V35" s="45"/>
      <c r="W35" s="45"/>
      <c r="X35" s="272" t="s">
        <v>45</v>
      </c>
      <c r="Y35" s="273"/>
      <c r="Z35" s="273"/>
      <c r="AA35" s="273"/>
      <c r="AB35" s="273"/>
      <c r="AC35" s="45"/>
      <c r="AD35" s="45"/>
      <c r="AE35" s="45"/>
      <c r="AF35" s="45"/>
      <c r="AG35" s="45"/>
      <c r="AH35" s="45"/>
      <c r="AI35" s="45"/>
      <c r="AJ35" s="45"/>
      <c r="AK35" s="274">
        <f>SUM(AK26:AK33)</f>
        <v>0</v>
      </c>
      <c r="AL35" s="273"/>
      <c r="AM35" s="273"/>
      <c r="AN35" s="273"/>
      <c r="AO35" s="275"/>
      <c r="AP35" s="43"/>
      <c r="AQ35" s="43"/>
      <c r="AR35" s="39"/>
      <c r="BE35" s="34"/>
    </row>
    <row r="36" spans="1:57" s="2" customFormat="1" ht="6.95" customHeight="1">
      <c r="A36" s="34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9"/>
      <c r="BE36" s="34"/>
    </row>
    <row r="37" spans="1:57" s="2" customFormat="1" ht="14.45" customHeight="1">
      <c r="A37" s="34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9"/>
      <c r="BE37" s="34"/>
    </row>
    <row r="38" spans="1:57" s="1" customFormat="1" ht="14.45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pans="1:57" s="1" customFormat="1" ht="14.45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pans="1:57" s="1" customFormat="1" ht="14.45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pans="1:57" s="1" customFormat="1" ht="14.45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pans="1:57" s="1" customFormat="1" ht="14.45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pans="1:57" s="1" customFormat="1" ht="14.45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pans="1:57" s="1" customFormat="1" ht="14.45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pans="1:57" s="1" customFormat="1" ht="14.45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pans="1:57" s="1" customFormat="1" ht="14.45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pans="1:57" s="1" customFormat="1" ht="14.45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pans="1:57" s="1" customFormat="1" ht="14.45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pans="1:57" s="2" customFormat="1" ht="14.45" customHeight="1">
      <c r="B49" s="47"/>
      <c r="C49" s="48"/>
      <c r="D49" s="49" t="s">
        <v>46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9" t="s">
        <v>47</v>
      </c>
      <c r="AI49" s="50"/>
      <c r="AJ49" s="50"/>
      <c r="AK49" s="50"/>
      <c r="AL49" s="50"/>
      <c r="AM49" s="50"/>
      <c r="AN49" s="50"/>
      <c r="AO49" s="50"/>
      <c r="AP49" s="48"/>
      <c r="AQ49" s="48"/>
      <c r="AR49" s="51"/>
    </row>
    <row r="50" spans="1:57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 spans="1:57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 spans="1:57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 spans="1:57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 spans="1:57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 spans="1:57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 spans="1:57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 spans="1: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 spans="1:57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 spans="1:57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pans="1:57" s="2" customFormat="1" ht="12.75">
      <c r="A60" s="34"/>
      <c r="B60" s="35"/>
      <c r="C60" s="36"/>
      <c r="D60" s="52" t="s">
        <v>48</v>
      </c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52" t="s">
        <v>49</v>
      </c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52" t="s">
        <v>48</v>
      </c>
      <c r="AI60" s="38"/>
      <c r="AJ60" s="38"/>
      <c r="AK60" s="38"/>
      <c r="AL60" s="38"/>
      <c r="AM60" s="52" t="s">
        <v>49</v>
      </c>
      <c r="AN60" s="38"/>
      <c r="AO60" s="38"/>
      <c r="AP60" s="36"/>
      <c r="AQ60" s="36"/>
      <c r="AR60" s="39"/>
      <c r="BE60" s="34"/>
    </row>
    <row r="61" spans="1:57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 spans="1:57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 spans="1:57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pans="1:57" s="2" customFormat="1" ht="12.75">
      <c r="A64" s="34"/>
      <c r="B64" s="35"/>
      <c r="C64" s="36"/>
      <c r="D64" s="49" t="s">
        <v>50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49" t="s">
        <v>51</v>
      </c>
      <c r="AI64" s="53"/>
      <c r="AJ64" s="53"/>
      <c r="AK64" s="53"/>
      <c r="AL64" s="53"/>
      <c r="AM64" s="53"/>
      <c r="AN64" s="53"/>
      <c r="AO64" s="53"/>
      <c r="AP64" s="36"/>
      <c r="AQ64" s="36"/>
      <c r="AR64" s="39"/>
      <c r="BE64" s="34"/>
    </row>
    <row r="65" spans="1:57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 spans="1:57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 spans="1:5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 spans="1:57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 spans="1:57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 spans="1:57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 spans="1:57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 spans="1:57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 spans="1:57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 spans="1:57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pans="1:57" s="2" customFormat="1" ht="12.75">
      <c r="A75" s="34"/>
      <c r="B75" s="35"/>
      <c r="C75" s="36"/>
      <c r="D75" s="52" t="s">
        <v>48</v>
      </c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52" t="s">
        <v>49</v>
      </c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52" t="s">
        <v>48</v>
      </c>
      <c r="AI75" s="38"/>
      <c r="AJ75" s="38"/>
      <c r="AK75" s="38"/>
      <c r="AL75" s="38"/>
      <c r="AM75" s="52" t="s">
        <v>49</v>
      </c>
      <c r="AN75" s="38"/>
      <c r="AO75" s="38"/>
      <c r="AP75" s="36"/>
      <c r="AQ75" s="36"/>
      <c r="AR75" s="39"/>
      <c r="BE75" s="34"/>
    </row>
    <row r="76" spans="1:57" s="2" customFormat="1">
      <c r="A76" s="34"/>
      <c r="B76" s="35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9"/>
      <c r="BE76" s="34"/>
    </row>
    <row r="77" spans="1:57" s="2" customFormat="1" ht="6.95" customHeight="1">
      <c r="A77" s="34"/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39"/>
      <c r="BE77" s="34"/>
    </row>
    <row r="81" spans="1:91" s="2" customFormat="1" ht="6.95" customHeight="1">
      <c r="A81" s="34"/>
      <c r="B81" s="56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39"/>
      <c r="BE81" s="34"/>
    </row>
    <row r="82" spans="1:91" s="2" customFormat="1" ht="24.95" customHeight="1">
      <c r="A82" s="34"/>
      <c r="B82" s="35"/>
      <c r="C82" s="23" t="s">
        <v>52</v>
      </c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9"/>
      <c r="BE82" s="34"/>
    </row>
    <row r="83" spans="1:91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9"/>
      <c r="BE83" s="34"/>
    </row>
    <row r="84" spans="1:91" s="4" customFormat="1" ht="12" customHeight="1">
      <c r="B84" s="58"/>
      <c r="C84" s="29" t="s">
        <v>13</v>
      </c>
      <c r="D84" s="59"/>
      <c r="E84" s="59"/>
      <c r="F84" s="59"/>
      <c r="G84" s="59"/>
      <c r="H84" s="59"/>
      <c r="I84" s="59"/>
      <c r="J84" s="59"/>
      <c r="K84" s="59"/>
      <c r="L84" s="59" t="str">
        <f>K5</f>
        <v>Koryta</v>
      </c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60"/>
    </row>
    <row r="85" spans="1:91" s="5" customFormat="1" ht="36.950000000000003" customHeight="1">
      <c r="B85" s="61"/>
      <c r="C85" s="62" t="s">
        <v>16</v>
      </c>
      <c r="D85" s="63"/>
      <c r="E85" s="63"/>
      <c r="F85" s="63"/>
      <c r="G85" s="63"/>
      <c r="H85" s="63"/>
      <c r="I85" s="63"/>
      <c r="J85" s="63"/>
      <c r="K85" s="63"/>
      <c r="L85" s="258" t="str">
        <f>K6</f>
        <v>Obnova místních komunikací v obci Koryta</v>
      </c>
      <c r="M85" s="259"/>
      <c r="N85" s="259"/>
      <c r="O85" s="259"/>
      <c r="P85" s="259"/>
      <c r="Q85" s="259"/>
      <c r="R85" s="259"/>
      <c r="S85" s="259"/>
      <c r="T85" s="259"/>
      <c r="U85" s="259"/>
      <c r="V85" s="259"/>
      <c r="W85" s="259"/>
      <c r="X85" s="259"/>
      <c r="Y85" s="259"/>
      <c r="Z85" s="259"/>
      <c r="AA85" s="259"/>
      <c r="AB85" s="259"/>
      <c r="AC85" s="259"/>
      <c r="AD85" s="259"/>
      <c r="AE85" s="259"/>
      <c r="AF85" s="259"/>
      <c r="AG85" s="259"/>
      <c r="AH85" s="259"/>
      <c r="AI85" s="259"/>
      <c r="AJ85" s="259"/>
      <c r="AK85" s="259"/>
      <c r="AL85" s="259"/>
      <c r="AM85" s="259"/>
      <c r="AN85" s="259"/>
      <c r="AO85" s="259"/>
      <c r="AP85" s="63"/>
      <c r="AQ85" s="63"/>
      <c r="AR85" s="64"/>
    </row>
    <row r="86" spans="1:91" s="2" customFormat="1" ht="6.95" customHeight="1">
      <c r="A86" s="34"/>
      <c r="B86" s="35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9"/>
      <c r="BE86" s="34"/>
    </row>
    <row r="87" spans="1:91" s="2" customFormat="1" ht="12" customHeight="1">
      <c r="A87" s="34"/>
      <c r="B87" s="35"/>
      <c r="C87" s="29" t="s">
        <v>20</v>
      </c>
      <c r="D87" s="36"/>
      <c r="E87" s="36"/>
      <c r="F87" s="36"/>
      <c r="G87" s="36"/>
      <c r="H87" s="36"/>
      <c r="I87" s="36"/>
      <c r="J87" s="36"/>
      <c r="K87" s="36"/>
      <c r="L87" s="65" t="str">
        <f>IF(K8="","",K8)</f>
        <v xml:space="preserve"> </v>
      </c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29" t="s">
        <v>22</v>
      </c>
      <c r="AJ87" s="36"/>
      <c r="AK87" s="36"/>
      <c r="AL87" s="36"/>
      <c r="AM87" s="260" t="str">
        <f>IF(AN8= "","",AN8)</f>
        <v/>
      </c>
      <c r="AN87" s="260"/>
      <c r="AO87" s="36"/>
      <c r="AP87" s="36"/>
      <c r="AQ87" s="36"/>
      <c r="AR87" s="39"/>
      <c r="BE87" s="34"/>
    </row>
    <row r="88" spans="1:91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9"/>
      <c r="BE88" s="34"/>
    </row>
    <row r="89" spans="1:91" s="2" customFormat="1" ht="15.2" customHeight="1">
      <c r="A89" s="34"/>
      <c r="B89" s="35"/>
      <c r="C89" s="29" t="s">
        <v>23</v>
      </c>
      <c r="D89" s="36"/>
      <c r="E89" s="36"/>
      <c r="F89" s="36"/>
      <c r="G89" s="36"/>
      <c r="H89" s="36"/>
      <c r="I89" s="36"/>
      <c r="J89" s="36"/>
      <c r="K89" s="36"/>
      <c r="L89" s="59" t="str">
        <f>IF(E11= "","",E11)</f>
        <v>Obec Koryta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29" t="s">
        <v>29</v>
      </c>
      <c r="AJ89" s="36"/>
      <c r="AK89" s="36"/>
      <c r="AL89" s="36"/>
      <c r="AM89" s="261" t="str">
        <f>IF(E17="","",E17)</f>
        <v xml:space="preserve"> </v>
      </c>
      <c r="AN89" s="262"/>
      <c r="AO89" s="262"/>
      <c r="AP89" s="262"/>
      <c r="AQ89" s="36"/>
      <c r="AR89" s="39"/>
      <c r="AS89" s="263" t="s">
        <v>53</v>
      </c>
      <c r="AT89" s="264"/>
      <c r="AU89" s="67"/>
      <c r="AV89" s="67"/>
      <c r="AW89" s="67"/>
      <c r="AX89" s="67"/>
      <c r="AY89" s="67"/>
      <c r="AZ89" s="67"/>
      <c r="BA89" s="67"/>
      <c r="BB89" s="67"/>
      <c r="BC89" s="67"/>
      <c r="BD89" s="68"/>
      <c r="BE89" s="34"/>
    </row>
    <row r="90" spans="1:91" s="2" customFormat="1" ht="15.2" customHeight="1">
      <c r="A90" s="34"/>
      <c r="B90" s="35"/>
      <c r="C90" s="29" t="s">
        <v>27</v>
      </c>
      <c r="D90" s="36"/>
      <c r="E90" s="36"/>
      <c r="F90" s="36"/>
      <c r="G90" s="36"/>
      <c r="H90" s="36"/>
      <c r="I90" s="36"/>
      <c r="J90" s="36"/>
      <c r="K90" s="36"/>
      <c r="L90" s="59" t="str">
        <f>IF(E14= "Vyplň údaj","",E14)</f>
        <v/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29" t="s">
        <v>31</v>
      </c>
      <c r="AJ90" s="36"/>
      <c r="AK90" s="36"/>
      <c r="AL90" s="36"/>
      <c r="AM90" s="261" t="str">
        <f>IF(E20="","",E20)</f>
        <v xml:space="preserve"> </v>
      </c>
      <c r="AN90" s="262"/>
      <c r="AO90" s="262"/>
      <c r="AP90" s="262"/>
      <c r="AQ90" s="36"/>
      <c r="AR90" s="39"/>
      <c r="AS90" s="265"/>
      <c r="AT90" s="266"/>
      <c r="AU90" s="69"/>
      <c r="AV90" s="69"/>
      <c r="AW90" s="69"/>
      <c r="AX90" s="69"/>
      <c r="AY90" s="69"/>
      <c r="AZ90" s="69"/>
      <c r="BA90" s="69"/>
      <c r="BB90" s="69"/>
      <c r="BC90" s="69"/>
      <c r="BD90" s="70"/>
      <c r="BE90" s="34"/>
    </row>
    <row r="91" spans="1:91" s="2" customFormat="1" ht="10.9" customHeight="1">
      <c r="A91" s="34"/>
      <c r="B91" s="35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9"/>
      <c r="AS91" s="267"/>
      <c r="AT91" s="268"/>
      <c r="AU91" s="71"/>
      <c r="AV91" s="71"/>
      <c r="AW91" s="71"/>
      <c r="AX91" s="71"/>
      <c r="AY91" s="71"/>
      <c r="AZ91" s="71"/>
      <c r="BA91" s="71"/>
      <c r="BB91" s="71"/>
      <c r="BC91" s="71"/>
      <c r="BD91" s="72"/>
      <c r="BE91" s="34"/>
    </row>
    <row r="92" spans="1:91" s="2" customFormat="1" ht="29.25" customHeight="1">
      <c r="A92" s="34"/>
      <c r="B92" s="35"/>
      <c r="C92" s="253" t="s">
        <v>54</v>
      </c>
      <c r="D92" s="254"/>
      <c r="E92" s="254"/>
      <c r="F92" s="254"/>
      <c r="G92" s="254"/>
      <c r="H92" s="73"/>
      <c r="I92" s="255" t="s">
        <v>55</v>
      </c>
      <c r="J92" s="254"/>
      <c r="K92" s="254"/>
      <c r="L92" s="254"/>
      <c r="M92" s="254"/>
      <c r="N92" s="254"/>
      <c r="O92" s="254"/>
      <c r="P92" s="254"/>
      <c r="Q92" s="254"/>
      <c r="R92" s="254"/>
      <c r="S92" s="254"/>
      <c r="T92" s="254"/>
      <c r="U92" s="254"/>
      <c r="V92" s="254"/>
      <c r="W92" s="254"/>
      <c r="X92" s="254"/>
      <c r="Y92" s="254"/>
      <c r="Z92" s="254"/>
      <c r="AA92" s="254"/>
      <c r="AB92" s="254"/>
      <c r="AC92" s="254"/>
      <c r="AD92" s="254"/>
      <c r="AE92" s="254"/>
      <c r="AF92" s="254"/>
      <c r="AG92" s="256" t="s">
        <v>56</v>
      </c>
      <c r="AH92" s="254"/>
      <c r="AI92" s="254"/>
      <c r="AJ92" s="254"/>
      <c r="AK92" s="254"/>
      <c r="AL92" s="254"/>
      <c r="AM92" s="254"/>
      <c r="AN92" s="255" t="s">
        <v>57</v>
      </c>
      <c r="AO92" s="254"/>
      <c r="AP92" s="257"/>
      <c r="AQ92" s="74" t="s">
        <v>58</v>
      </c>
      <c r="AR92" s="39"/>
      <c r="AS92" s="75" t="s">
        <v>59</v>
      </c>
      <c r="AT92" s="76" t="s">
        <v>60</v>
      </c>
      <c r="AU92" s="76" t="s">
        <v>61</v>
      </c>
      <c r="AV92" s="76" t="s">
        <v>62</v>
      </c>
      <c r="AW92" s="76" t="s">
        <v>63</v>
      </c>
      <c r="AX92" s="76" t="s">
        <v>64</v>
      </c>
      <c r="AY92" s="76" t="s">
        <v>65</v>
      </c>
      <c r="AZ92" s="76" t="s">
        <v>66</v>
      </c>
      <c r="BA92" s="76" t="s">
        <v>67</v>
      </c>
      <c r="BB92" s="76" t="s">
        <v>68</v>
      </c>
      <c r="BC92" s="76" t="s">
        <v>69</v>
      </c>
      <c r="BD92" s="77" t="s">
        <v>70</v>
      </c>
      <c r="BE92" s="34"/>
    </row>
    <row r="93" spans="1:91" s="2" customFormat="1" ht="10.9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9"/>
      <c r="AS93" s="78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80"/>
      <c r="BE93" s="34"/>
    </row>
    <row r="94" spans="1:91" s="6" customFormat="1" ht="32.450000000000003" customHeight="1">
      <c r="B94" s="81"/>
      <c r="C94" s="82" t="s">
        <v>71</v>
      </c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251">
        <f>ROUND(SUM(AG95:AG96),2)</f>
        <v>0</v>
      </c>
      <c r="AH94" s="251"/>
      <c r="AI94" s="251"/>
      <c r="AJ94" s="251"/>
      <c r="AK94" s="251"/>
      <c r="AL94" s="251"/>
      <c r="AM94" s="251"/>
      <c r="AN94" s="252">
        <f>SUM(AG94,AT94)</f>
        <v>0</v>
      </c>
      <c r="AO94" s="252"/>
      <c r="AP94" s="252"/>
      <c r="AQ94" s="85" t="s">
        <v>1</v>
      </c>
      <c r="AR94" s="86"/>
      <c r="AS94" s="87">
        <f>ROUND(SUM(AS95:AS96),2)</f>
        <v>0</v>
      </c>
      <c r="AT94" s="88">
        <f>ROUND(SUM(AV94:AW94),2)</f>
        <v>0</v>
      </c>
      <c r="AU94" s="89">
        <f>ROUND(SUM(AU95:AU96),5)</f>
        <v>0</v>
      </c>
      <c r="AV94" s="88">
        <f>ROUND(AZ94*L29,2)</f>
        <v>0</v>
      </c>
      <c r="AW94" s="88">
        <f>ROUND(BA94*L30,2)</f>
        <v>0</v>
      </c>
      <c r="AX94" s="88">
        <f>ROUND(BB94*L29,2)</f>
        <v>0</v>
      </c>
      <c r="AY94" s="88">
        <f>ROUND(BC94*L30,2)</f>
        <v>0</v>
      </c>
      <c r="AZ94" s="88">
        <f>ROUND(SUM(AZ95:AZ96),2)</f>
        <v>0</v>
      </c>
      <c r="BA94" s="88">
        <f>ROUND(SUM(BA95:BA96),2)</f>
        <v>0</v>
      </c>
      <c r="BB94" s="88">
        <f>ROUND(SUM(BB95:BB96),2)</f>
        <v>0</v>
      </c>
      <c r="BC94" s="88">
        <f>ROUND(SUM(BC95:BC96),2)</f>
        <v>0</v>
      </c>
      <c r="BD94" s="90">
        <f>ROUND(SUM(BD95:BD96),2)</f>
        <v>0</v>
      </c>
      <c r="BS94" s="91" t="s">
        <v>72</v>
      </c>
      <c r="BT94" s="91" t="s">
        <v>73</v>
      </c>
      <c r="BU94" s="92" t="s">
        <v>74</v>
      </c>
      <c r="BV94" s="91" t="s">
        <v>75</v>
      </c>
      <c r="BW94" s="91" t="s">
        <v>5</v>
      </c>
      <c r="BX94" s="91" t="s">
        <v>76</v>
      </c>
      <c r="CL94" s="91" t="s">
        <v>1</v>
      </c>
    </row>
    <row r="95" spans="1:91" s="7" customFormat="1" ht="16.5" customHeight="1">
      <c r="A95" s="93" t="s">
        <v>77</v>
      </c>
      <c r="B95" s="94"/>
      <c r="C95" s="95"/>
      <c r="D95" s="250" t="s">
        <v>78</v>
      </c>
      <c r="E95" s="250"/>
      <c r="F95" s="250"/>
      <c r="G95" s="250"/>
      <c r="H95" s="250"/>
      <c r="I95" s="96"/>
      <c r="J95" s="250" t="s">
        <v>79</v>
      </c>
      <c r="K95" s="250"/>
      <c r="L95" s="250"/>
      <c r="M95" s="250"/>
      <c r="N95" s="250"/>
      <c r="O95" s="250"/>
      <c r="P95" s="250"/>
      <c r="Q95" s="250"/>
      <c r="R95" s="250"/>
      <c r="S95" s="250"/>
      <c r="T95" s="250"/>
      <c r="U95" s="250"/>
      <c r="V95" s="250"/>
      <c r="W95" s="250"/>
      <c r="X95" s="250"/>
      <c r="Y95" s="250"/>
      <c r="Z95" s="250"/>
      <c r="AA95" s="250"/>
      <c r="AB95" s="250"/>
      <c r="AC95" s="250"/>
      <c r="AD95" s="250"/>
      <c r="AE95" s="250"/>
      <c r="AF95" s="250"/>
      <c r="AG95" s="248">
        <f>'SO.101 - Komunikace'!J30</f>
        <v>0</v>
      </c>
      <c r="AH95" s="249"/>
      <c r="AI95" s="249"/>
      <c r="AJ95" s="249"/>
      <c r="AK95" s="249"/>
      <c r="AL95" s="249"/>
      <c r="AM95" s="249"/>
      <c r="AN95" s="248">
        <f>SUM(AG95,AT95)</f>
        <v>0</v>
      </c>
      <c r="AO95" s="249"/>
      <c r="AP95" s="249"/>
      <c r="AQ95" s="97" t="s">
        <v>80</v>
      </c>
      <c r="AR95" s="98"/>
      <c r="AS95" s="99">
        <v>0</v>
      </c>
      <c r="AT95" s="100">
        <f>ROUND(SUM(AV95:AW95),2)</f>
        <v>0</v>
      </c>
      <c r="AU95" s="101">
        <f>'SO.101 - Komunikace'!P122</f>
        <v>0</v>
      </c>
      <c r="AV95" s="100">
        <f>'SO.101 - Komunikace'!J33</f>
        <v>0</v>
      </c>
      <c r="AW95" s="100">
        <f>'SO.101 - Komunikace'!J34</f>
        <v>0</v>
      </c>
      <c r="AX95" s="100">
        <f>'SO.101 - Komunikace'!J35</f>
        <v>0</v>
      </c>
      <c r="AY95" s="100">
        <f>'SO.101 - Komunikace'!J36</f>
        <v>0</v>
      </c>
      <c r="AZ95" s="100">
        <f>'SO.101 - Komunikace'!F33</f>
        <v>0</v>
      </c>
      <c r="BA95" s="100">
        <f>'SO.101 - Komunikace'!F34</f>
        <v>0</v>
      </c>
      <c r="BB95" s="100">
        <f>'SO.101 - Komunikace'!F35</f>
        <v>0</v>
      </c>
      <c r="BC95" s="100">
        <f>'SO.101 - Komunikace'!F36</f>
        <v>0</v>
      </c>
      <c r="BD95" s="102">
        <f>'SO.101 - Komunikace'!F37</f>
        <v>0</v>
      </c>
      <c r="BT95" s="103" t="s">
        <v>81</v>
      </c>
      <c r="BV95" s="103" t="s">
        <v>75</v>
      </c>
      <c r="BW95" s="103" t="s">
        <v>82</v>
      </c>
      <c r="BX95" s="103" t="s">
        <v>5</v>
      </c>
      <c r="CL95" s="103" t="s">
        <v>1</v>
      </c>
      <c r="CM95" s="103" t="s">
        <v>83</v>
      </c>
    </row>
    <row r="96" spans="1:91" s="7" customFormat="1" ht="16.5" customHeight="1">
      <c r="A96" s="93" t="s">
        <v>77</v>
      </c>
      <c r="B96" s="94"/>
      <c r="C96" s="95"/>
      <c r="D96" s="250" t="s">
        <v>84</v>
      </c>
      <c r="E96" s="250"/>
      <c r="F96" s="250"/>
      <c r="G96" s="250"/>
      <c r="H96" s="250"/>
      <c r="I96" s="96"/>
      <c r="J96" s="250" t="s">
        <v>85</v>
      </c>
      <c r="K96" s="250"/>
      <c r="L96" s="250"/>
      <c r="M96" s="250"/>
      <c r="N96" s="250"/>
      <c r="O96" s="250"/>
      <c r="P96" s="250"/>
      <c r="Q96" s="250"/>
      <c r="R96" s="250"/>
      <c r="S96" s="250"/>
      <c r="T96" s="250"/>
      <c r="U96" s="250"/>
      <c r="V96" s="250"/>
      <c r="W96" s="250"/>
      <c r="X96" s="250"/>
      <c r="Y96" s="250"/>
      <c r="Z96" s="250"/>
      <c r="AA96" s="250"/>
      <c r="AB96" s="250"/>
      <c r="AC96" s="250"/>
      <c r="AD96" s="250"/>
      <c r="AE96" s="250"/>
      <c r="AF96" s="250"/>
      <c r="AG96" s="248">
        <f>'VRN - Vedlejší rozpočtové...'!J30</f>
        <v>0</v>
      </c>
      <c r="AH96" s="249"/>
      <c r="AI96" s="249"/>
      <c r="AJ96" s="249"/>
      <c r="AK96" s="249"/>
      <c r="AL96" s="249"/>
      <c r="AM96" s="249"/>
      <c r="AN96" s="248">
        <f>SUM(AG96,AT96)</f>
        <v>0</v>
      </c>
      <c r="AO96" s="249"/>
      <c r="AP96" s="249"/>
      <c r="AQ96" s="97" t="s">
        <v>80</v>
      </c>
      <c r="AR96" s="98"/>
      <c r="AS96" s="104">
        <v>0</v>
      </c>
      <c r="AT96" s="105">
        <f>ROUND(SUM(AV96:AW96),2)</f>
        <v>0</v>
      </c>
      <c r="AU96" s="106">
        <f>'VRN - Vedlejší rozpočtové...'!P119</f>
        <v>0</v>
      </c>
      <c r="AV96" s="105">
        <f>'VRN - Vedlejší rozpočtové...'!J33</f>
        <v>0</v>
      </c>
      <c r="AW96" s="105">
        <f>'VRN - Vedlejší rozpočtové...'!J34</f>
        <v>0</v>
      </c>
      <c r="AX96" s="105">
        <f>'VRN - Vedlejší rozpočtové...'!J35</f>
        <v>0</v>
      </c>
      <c r="AY96" s="105">
        <f>'VRN - Vedlejší rozpočtové...'!J36</f>
        <v>0</v>
      </c>
      <c r="AZ96" s="105">
        <f>'VRN - Vedlejší rozpočtové...'!F33</f>
        <v>0</v>
      </c>
      <c r="BA96" s="105">
        <f>'VRN - Vedlejší rozpočtové...'!F34</f>
        <v>0</v>
      </c>
      <c r="BB96" s="105">
        <f>'VRN - Vedlejší rozpočtové...'!F35</f>
        <v>0</v>
      </c>
      <c r="BC96" s="105">
        <f>'VRN - Vedlejší rozpočtové...'!F36</f>
        <v>0</v>
      </c>
      <c r="BD96" s="107">
        <f>'VRN - Vedlejší rozpočtové...'!F37</f>
        <v>0</v>
      </c>
      <c r="BT96" s="103" t="s">
        <v>81</v>
      </c>
      <c r="BV96" s="103" t="s">
        <v>75</v>
      </c>
      <c r="BW96" s="103" t="s">
        <v>86</v>
      </c>
      <c r="BX96" s="103" t="s">
        <v>5</v>
      </c>
      <c r="CL96" s="103" t="s">
        <v>1</v>
      </c>
      <c r="CM96" s="103" t="s">
        <v>83</v>
      </c>
    </row>
    <row r="97" spans="1:57" s="2" customFormat="1" ht="30" customHeight="1">
      <c r="A97" s="34"/>
      <c r="B97" s="35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9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s="2" customFormat="1" ht="6.95" customHeight="1">
      <c r="A98" s="34"/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39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</sheetData>
  <sheetProtection algorithmName="SHA-512" hashValue="z9hR7iwN8jloJclbN/T1mRaJHCXrsgBdjFmk8ogdLLtoIZTtuIlmxEsRabML3jrJIdgWSy2O6Ig8eN2zsEON5g==" saltValue="A60ZLBBM/ZUSLqH5E9M84fM32BTLNGMnKPWgsAnFmcD5/9p9tAuw7Bkr+j6szIj/+tHqeVle495PseA9fOk9GA==" spinCount="100000" sheet="1" objects="1" scenarios="1" formatColumns="0" formatRows="0"/>
  <mergeCells count="46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AM87:AN87"/>
    <mergeCell ref="AM89:AP89"/>
    <mergeCell ref="AS89:AT91"/>
    <mergeCell ref="AM90:AP90"/>
    <mergeCell ref="W33:AE33"/>
    <mergeCell ref="AK33:AO33"/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</mergeCells>
  <hyperlinks>
    <hyperlink ref="A95" location="'SO.101 - Komunikace'!C2" display="/"/>
    <hyperlink ref="A96" location="'VRN - Vedlejší rozpočtové...'!C2" display="/"/>
  </hyperlinks>
  <pageMargins left="0.39370078740157483" right="0.39370078740157483" top="0.39370078740157483" bottom="0.39370078740157483" header="0" footer="0"/>
  <pageSetup paperSize="9" scale="75" fitToHeight="0" orientation="portrait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22"/>
  <sheetViews>
    <sheetView showGridLines="0" topLeftCell="A205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AT2" s="17" t="s">
        <v>82</v>
      </c>
    </row>
    <row r="3" spans="1:46" s="1" customFormat="1" ht="6.95" customHeight="1">
      <c r="B3" s="108"/>
      <c r="C3" s="109"/>
      <c r="D3" s="109"/>
      <c r="E3" s="109"/>
      <c r="F3" s="109"/>
      <c r="G3" s="109"/>
      <c r="H3" s="109"/>
      <c r="I3" s="109"/>
      <c r="J3" s="109"/>
      <c r="K3" s="109"/>
      <c r="L3" s="20"/>
      <c r="AT3" s="17" t="s">
        <v>83</v>
      </c>
    </row>
    <row r="4" spans="1:46" s="1" customFormat="1" ht="24.95" customHeight="1">
      <c r="B4" s="20"/>
      <c r="D4" s="110" t="s">
        <v>87</v>
      </c>
      <c r="L4" s="20"/>
      <c r="M4" s="111" t="s">
        <v>10</v>
      </c>
      <c r="AT4" s="17" t="s">
        <v>4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112" t="s">
        <v>16</v>
      </c>
      <c r="L6" s="20"/>
    </row>
    <row r="7" spans="1:46" s="1" customFormat="1" ht="16.5" customHeight="1">
      <c r="B7" s="20"/>
      <c r="E7" s="291" t="str">
        <f>'Rekapitulace stavby'!K6</f>
        <v>Obnova místních komunikací v obci Koryta</v>
      </c>
      <c r="F7" s="292"/>
      <c r="G7" s="292"/>
      <c r="H7" s="292"/>
      <c r="L7" s="20"/>
    </row>
    <row r="8" spans="1:46" s="2" customFormat="1" ht="12" customHeight="1">
      <c r="A8" s="34"/>
      <c r="B8" s="39"/>
      <c r="C8" s="34"/>
      <c r="D8" s="112" t="s">
        <v>88</v>
      </c>
      <c r="E8" s="34"/>
      <c r="F8" s="34"/>
      <c r="G8" s="34"/>
      <c r="H8" s="34"/>
      <c r="I8" s="34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9"/>
      <c r="C9" s="34"/>
      <c r="D9" s="34"/>
      <c r="E9" s="293" t="s">
        <v>89</v>
      </c>
      <c r="F9" s="294"/>
      <c r="G9" s="294"/>
      <c r="H9" s="294"/>
      <c r="I9" s="34"/>
      <c r="J9" s="34"/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>
      <c r="A10" s="34"/>
      <c r="B10" s="39"/>
      <c r="C10" s="34"/>
      <c r="D10" s="34"/>
      <c r="E10" s="34"/>
      <c r="F10" s="34"/>
      <c r="G10" s="34"/>
      <c r="H10" s="34"/>
      <c r="I10" s="34"/>
      <c r="J10" s="34"/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9"/>
      <c r="C11" s="34"/>
      <c r="D11" s="112" t="s">
        <v>18</v>
      </c>
      <c r="E11" s="34"/>
      <c r="F11" s="113" t="s">
        <v>1</v>
      </c>
      <c r="G11" s="34"/>
      <c r="H11" s="34"/>
      <c r="I11" s="112" t="s">
        <v>19</v>
      </c>
      <c r="J11" s="113" t="s">
        <v>1</v>
      </c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12" t="s">
        <v>20</v>
      </c>
      <c r="E12" s="34"/>
      <c r="F12" s="113" t="s">
        <v>21</v>
      </c>
      <c r="G12" s="34"/>
      <c r="H12" s="34"/>
      <c r="I12" s="112" t="s">
        <v>22</v>
      </c>
      <c r="J12" s="114">
        <f>'Rekapitulace stavby'!AN8</f>
        <v>0</v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9"/>
      <c r="C13" s="34"/>
      <c r="D13" s="34"/>
      <c r="E13" s="34"/>
      <c r="F13" s="34"/>
      <c r="G13" s="34"/>
      <c r="H13" s="34"/>
      <c r="I13" s="34"/>
      <c r="J13" s="34"/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9"/>
      <c r="C14" s="34"/>
      <c r="D14" s="112" t="s">
        <v>23</v>
      </c>
      <c r="E14" s="34"/>
      <c r="F14" s="34"/>
      <c r="G14" s="34"/>
      <c r="H14" s="34"/>
      <c r="I14" s="112" t="s">
        <v>24</v>
      </c>
      <c r="J14" s="113" t="s">
        <v>1</v>
      </c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9"/>
      <c r="C15" s="34"/>
      <c r="D15" s="34"/>
      <c r="E15" s="113" t="s">
        <v>25</v>
      </c>
      <c r="F15" s="34"/>
      <c r="G15" s="34"/>
      <c r="H15" s="34"/>
      <c r="I15" s="112" t="s">
        <v>26</v>
      </c>
      <c r="J15" s="113" t="s">
        <v>1</v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9"/>
      <c r="C16" s="34"/>
      <c r="D16" s="34"/>
      <c r="E16" s="34"/>
      <c r="F16" s="34"/>
      <c r="G16" s="34"/>
      <c r="H16" s="34"/>
      <c r="I16" s="34"/>
      <c r="J16" s="34"/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9"/>
      <c r="C17" s="34"/>
      <c r="D17" s="112" t="s">
        <v>27</v>
      </c>
      <c r="E17" s="34"/>
      <c r="F17" s="34"/>
      <c r="G17" s="34"/>
      <c r="H17" s="34"/>
      <c r="I17" s="112" t="s">
        <v>24</v>
      </c>
      <c r="J17" s="30" t="str">
        <f>'Rekapitulace stavby'!AN13</f>
        <v>Vyplň údaj</v>
      </c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9"/>
      <c r="C18" s="34"/>
      <c r="D18" s="34"/>
      <c r="E18" s="295" t="str">
        <f>'Rekapitulace stavby'!E14</f>
        <v>Vyplň údaj</v>
      </c>
      <c r="F18" s="296"/>
      <c r="G18" s="296"/>
      <c r="H18" s="296"/>
      <c r="I18" s="112" t="s">
        <v>26</v>
      </c>
      <c r="J18" s="30" t="str">
        <f>'Rekapitulace stavby'!AN14</f>
        <v>Vyplň údaj</v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9"/>
      <c r="C19" s="34"/>
      <c r="D19" s="34"/>
      <c r="E19" s="34"/>
      <c r="F19" s="34"/>
      <c r="G19" s="34"/>
      <c r="H19" s="34"/>
      <c r="I19" s="34"/>
      <c r="J19" s="34"/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9"/>
      <c r="C20" s="34"/>
      <c r="D20" s="112" t="s">
        <v>29</v>
      </c>
      <c r="E20" s="34"/>
      <c r="F20" s="34"/>
      <c r="G20" s="34"/>
      <c r="H20" s="34"/>
      <c r="I20" s="112" t="s">
        <v>24</v>
      </c>
      <c r="J20" s="113" t="str">
        <f>IF('Rekapitulace stavby'!AN16="","",'Rekapitulace stavby'!AN16)</f>
        <v/>
      </c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9"/>
      <c r="C21" s="34"/>
      <c r="D21" s="34"/>
      <c r="E21" s="113" t="str">
        <f>IF('Rekapitulace stavby'!E17="","",'Rekapitulace stavby'!E17)</f>
        <v xml:space="preserve"> </v>
      </c>
      <c r="F21" s="34"/>
      <c r="G21" s="34"/>
      <c r="H21" s="34"/>
      <c r="I21" s="112" t="s">
        <v>26</v>
      </c>
      <c r="J21" s="113" t="str">
        <f>IF('Rekapitulace stavby'!AN17="","",'Rekapitulace stavby'!AN17)</f>
        <v/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9"/>
      <c r="C22" s="34"/>
      <c r="D22" s="34"/>
      <c r="E22" s="34"/>
      <c r="F22" s="34"/>
      <c r="G22" s="34"/>
      <c r="H22" s="34"/>
      <c r="I22" s="34"/>
      <c r="J22" s="34"/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9"/>
      <c r="C23" s="34"/>
      <c r="D23" s="112" t="s">
        <v>31</v>
      </c>
      <c r="E23" s="34"/>
      <c r="F23" s="34"/>
      <c r="G23" s="34"/>
      <c r="H23" s="34"/>
      <c r="I23" s="112" t="s">
        <v>24</v>
      </c>
      <c r="J23" s="113" t="str">
        <f>IF('Rekapitulace stavby'!AN19="","",'Rekapitulace stavby'!AN19)</f>
        <v/>
      </c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9"/>
      <c r="C24" s="34"/>
      <c r="D24" s="34"/>
      <c r="E24" s="113" t="str">
        <f>IF('Rekapitulace stavby'!E20="","",'Rekapitulace stavby'!E20)</f>
        <v xml:space="preserve"> </v>
      </c>
      <c r="F24" s="34"/>
      <c r="G24" s="34"/>
      <c r="H24" s="34"/>
      <c r="I24" s="112" t="s">
        <v>26</v>
      </c>
      <c r="J24" s="113" t="str">
        <f>IF('Rekapitulace stavby'!AN20="","",'Rekapitulace stavby'!AN20)</f>
        <v/>
      </c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9"/>
      <c r="C25" s="34"/>
      <c r="D25" s="34"/>
      <c r="E25" s="34"/>
      <c r="F25" s="34"/>
      <c r="G25" s="34"/>
      <c r="H25" s="34"/>
      <c r="I25" s="34"/>
      <c r="J25" s="34"/>
      <c r="K25" s="34"/>
      <c r="L25" s="51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9"/>
      <c r="C26" s="34"/>
      <c r="D26" s="112" t="s">
        <v>32</v>
      </c>
      <c r="E26" s="34"/>
      <c r="F26" s="34"/>
      <c r="G26" s="34"/>
      <c r="H26" s="34"/>
      <c r="I26" s="34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16.5" customHeight="1">
      <c r="A27" s="115"/>
      <c r="B27" s="116"/>
      <c r="C27" s="115"/>
      <c r="D27" s="115"/>
      <c r="E27" s="297" t="s">
        <v>1</v>
      </c>
      <c r="F27" s="297"/>
      <c r="G27" s="297"/>
      <c r="H27" s="297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pans="1:31" s="2" customFormat="1" ht="6.95" customHeight="1">
      <c r="A28" s="34"/>
      <c r="B28" s="39"/>
      <c r="C28" s="34"/>
      <c r="D28" s="34"/>
      <c r="E28" s="34"/>
      <c r="F28" s="34"/>
      <c r="G28" s="34"/>
      <c r="H28" s="34"/>
      <c r="I28" s="34"/>
      <c r="J28" s="34"/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9"/>
      <c r="C29" s="34"/>
      <c r="D29" s="118"/>
      <c r="E29" s="118"/>
      <c r="F29" s="118"/>
      <c r="G29" s="118"/>
      <c r="H29" s="118"/>
      <c r="I29" s="118"/>
      <c r="J29" s="118"/>
      <c r="K29" s="118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19" t="s">
        <v>33</v>
      </c>
      <c r="E30" s="34"/>
      <c r="F30" s="34"/>
      <c r="G30" s="34"/>
      <c r="H30" s="34"/>
      <c r="I30" s="34"/>
      <c r="J30" s="120">
        <f>ROUND(J122, 2)</f>
        <v>0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9"/>
      <c r="C31" s="34"/>
      <c r="D31" s="118"/>
      <c r="E31" s="118"/>
      <c r="F31" s="118"/>
      <c r="G31" s="118"/>
      <c r="H31" s="118"/>
      <c r="I31" s="118"/>
      <c r="J31" s="118"/>
      <c r="K31" s="118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34"/>
      <c r="F32" s="121" t="s">
        <v>35</v>
      </c>
      <c r="G32" s="34"/>
      <c r="H32" s="34"/>
      <c r="I32" s="121" t="s">
        <v>34</v>
      </c>
      <c r="J32" s="121" t="s">
        <v>36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9"/>
      <c r="C33" s="34"/>
      <c r="D33" s="122" t="s">
        <v>37</v>
      </c>
      <c r="E33" s="112" t="s">
        <v>38</v>
      </c>
      <c r="F33" s="123">
        <f>ROUND((SUM(BE122:BE221)),  2)</f>
        <v>0</v>
      </c>
      <c r="G33" s="34"/>
      <c r="H33" s="34"/>
      <c r="I33" s="124">
        <v>0.21</v>
      </c>
      <c r="J33" s="123">
        <f>ROUND(((SUM(BE122:BE221))*I33),  2)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9"/>
      <c r="C34" s="34"/>
      <c r="D34" s="34"/>
      <c r="E34" s="112" t="s">
        <v>39</v>
      </c>
      <c r="F34" s="123">
        <f>ROUND((SUM(BF122:BF221)),  2)</f>
        <v>0</v>
      </c>
      <c r="G34" s="34"/>
      <c r="H34" s="34"/>
      <c r="I34" s="124">
        <v>0.15</v>
      </c>
      <c r="J34" s="123">
        <f>ROUND(((SUM(BF122:BF221))*I34),  2)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12" t="s">
        <v>40</v>
      </c>
      <c r="F35" s="123">
        <f>ROUND((SUM(BG122:BG221)),  2)</f>
        <v>0</v>
      </c>
      <c r="G35" s="34"/>
      <c r="H35" s="34"/>
      <c r="I35" s="124">
        <v>0.21</v>
      </c>
      <c r="J35" s="123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9"/>
      <c r="C36" s="34"/>
      <c r="D36" s="34"/>
      <c r="E36" s="112" t="s">
        <v>41</v>
      </c>
      <c r="F36" s="123">
        <f>ROUND((SUM(BH122:BH221)),  2)</f>
        <v>0</v>
      </c>
      <c r="G36" s="34"/>
      <c r="H36" s="34"/>
      <c r="I36" s="124">
        <v>0.15</v>
      </c>
      <c r="J36" s="123">
        <f>0</f>
        <v>0</v>
      </c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9"/>
      <c r="C37" s="34"/>
      <c r="D37" s="34"/>
      <c r="E37" s="112" t="s">
        <v>42</v>
      </c>
      <c r="F37" s="123">
        <f>ROUND((SUM(BI122:BI221)),  2)</f>
        <v>0</v>
      </c>
      <c r="G37" s="34"/>
      <c r="H37" s="34"/>
      <c r="I37" s="124">
        <v>0</v>
      </c>
      <c r="J37" s="123">
        <f>0</f>
        <v>0</v>
      </c>
      <c r="K37" s="34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25"/>
      <c r="D39" s="126" t="s">
        <v>43</v>
      </c>
      <c r="E39" s="127"/>
      <c r="F39" s="127"/>
      <c r="G39" s="128" t="s">
        <v>44</v>
      </c>
      <c r="H39" s="129" t="s">
        <v>45</v>
      </c>
      <c r="I39" s="127"/>
      <c r="J39" s="130">
        <f>SUM(J30:J37)</f>
        <v>0</v>
      </c>
      <c r="K39" s="131"/>
      <c r="L39" s="51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39"/>
      <c r="C40" s="34"/>
      <c r="D40" s="34"/>
      <c r="E40" s="34"/>
      <c r="F40" s="34"/>
      <c r="G40" s="34"/>
      <c r="H40" s="34"/>
      <c r="I40" s="34"/>
      <c r="J40" s="34"/>
      <c r="K40" s="34"/>
      <c r="L40" s="51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51"/>
      <c r="D50" s="132" t="s">
        <v>46</v>
      </c>
      <c r="E50" s="133"/>
      <c r="F50" s="133"/>
      <c r="G50" s="132" t="s">
        <v>47</v>
      </c>
      <c r="H50" s="133"/>
      <c r="I50" s="133"/>
      <c r="J50" s="133"/>
      <c r="K50" s="133"/>
      <c r="L50" s="5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4"/>
      <c r="B61" s="39"/>
      <c r="C61" s="34"/>
      <c r="D61" s="134" t="s">
        <v>48</v>
      </c>
      <c r="E61" s="135"/>
      <c r="F61" s="136" t="s">
        <v>49</v>
      </c>
      <c r="G61" s="134" t="s">
        <v>48</v>
      </c>
      <c r="H61" s="135"/>
      <c r="I61" s="135"/>
      <c r="J61" s="137" t="s">
        <v>49</v>
      </c>
      <c r="K61" s="135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4"/>
      <c r="B65" s="39"/>
      <c r="C65" s="34"/>
      <c r="D65" s="132" t="s">
        <v>50</v>
      </c>
      <c r="E65" s="138"/>
      <c r="F65" s="138"/>
      <c r="G65" s="132" t="s">
        <v>51</v>
      </c>
      <c r="H65" s="138"/>
      <c r="I65" s="138"/>
      <c r="J65" s="138"/>
      <c r="K65" s="138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4"/>
      <c r="B76" s="39"/>
      <c r="C76" s="34"/>
      <c r="D76" s="134" t="s">
        <v>48</v>
      </c>
      <c r="E76" s="135"/>
      <c r="F76" s="136" t="s">
        <v>49</v>
      </c>
      <c r="G76" s="134" t="s">
        <v>48</v>
      </c>
      <c r="H76" s="135"/>
      <c r="I76" s="135"/>
      <c r="J76" s="137" t="s">
        <v>49</v>
      </c>
      <c r="K76" s="135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39"/>
      <c r="C77" s="140"/>
      <c r="D77" s="140"/>
      <c r="E77" s="140"/>
      <c r="F77" s="140"/>
      <c r="G77" s="140"/>
      <c r="H77" s="140"/>
      <c r="I77" s="140"/>
      <c r="J77" s="140"/>
      <c r="K77" s="140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41"/>
      <c r="C81" s="142"/>
      <c r="D81" s="142"/>
      <c r="E81" s="142"/>
      <c r="F81" s="142"/>
      <c r="G81" s="142"/>
      <c r="H81" s="142"/>
      <c r="I81" s="142"/>
      <c r="J81" s="142"/>
      <c r="K81" s="142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90</v>
      </c>
      <c r="D82" s="36"/>
      <c r="E82" s="36"/>
      <c r="F82" s="36"/>
      <c r="G82" s="36"/>
      <c r="H82" s="36"/>
      <c r="I82" s="36"/>
      <c r="J82" s="36"/>
      <c r="K82" s="36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16</v>
      </c>
      <c r="D84" s="36"/>
      <c r="E84" s="36"/>
      <c r="F84" s="36"/>
      <c r="G84" s="36"/>
      <c r="H84" s="36"/>
      <c r="I84" s="36"/>
      <c r="J84" s="36"/>
      <c r="K84" s="36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16.5" customHeight="1">
      <c r="A85" s="34"/>
      <c r="B85" s="35"/>
      <c r="C85" s="36"/>
      <c r="D85" s="36"/>
      <c r="E85" s="289" t="str">
        <f>E7</f>
        <v>Obnova místních komunikací v obci Koryta</v>
      </c>
      <c r="F85" s="290"/>
      <c r="G85" s="290"/>
      <c r="H85" s="290"/>
      <c r="I85" s="36"/>
      <c r="J85" s="36"/>
      <c r="K85" s="36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12" customHeight="1">
      <c r="A86" s="34"/>
      <c r="B86" s="35"/>
      <c r="C86" s="29" t="s">
        <v>88</v>
      </c>
      <c r="D86" s="36"/>
      <c r="E86" s="36"/>
      <c r="F86" s="36"/>
      <c r="G86" s="36"/>
      <c r="H86" s="36"/>
      <c r="I86" s="36"/>
      <c r="J86" s="36"/>
      <c r="K86" s="36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6.5" customHeight="1">
      <c r="A87" s="34"/>
      <c r="B87" s="35"/>
      <c r="C87" s="36"/>
      <c r="D87" s="36"/>
      <c r="E87" s="258" t="str">
        <f>E9</f>
        <v>SO.101 - Komunikace</v>
      </c>
      <c r="F87" s="288"/>
      <c r="G87" s="288"/>
      <c r="H87" s="288"/>
      <c r="I87" s="36"/>
      <c r="J87" s="36"/>
      <c r="K87" s="36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2" customHeight="1">
      <c r="A89" s="34"/>
      <c r="B89" s="35"/>
      <c r="C89" s="29" t="s">
        <v>20</v>
      </c>
      <c r="D89" s="36"/>
      <c r="E89" s="36"/>
      <c r="F89" s="27" t="str">
        <f>F12</f>
        <v xml:space="preserve"> </v>
      </c>
      <c r="G89" s="36"/>
      <c r="H89" s="36"/>
      <c r="I89" s="29" t="s">
        <v>22</v>
      </c>
      <c r="J89" s="66">
        <f>IF(J12="","",J12)</f>
        <v>0</v>
      </c>
      <c r="K89" s="36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6.95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15.2" customHeight="1">
      <c r="A91" s="34"/>
      <c r="B91" s="35"/>
      <c r="C91" s="29" t="s">
        <v>23</v>
      </c>
      <c r="D91" s="36"/>
      <c r="E91" s="36"/>
      <c r="F91" s="27" t="str">
        <f>E15</f>
        <v>Obec Koryta</v>
      </c>
      <c r="G91" s="36"/>
      <c r="H91" s="36"/>
      <c r="I91" s="29" t="s">
        <v>29</v>
      </c>
      <c r="J91" s="32" t="str">
        <f>E21</f>
        <v xml:space="preserve"> </v>
      </c>
      <c r="K91" s="36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15.2" customHeight="1">
      <c r="A92" s="34"/>
      <c r="B92" s="35"/>
      <c r="C92" s="29" t="s">
        <v>27</v>
      </c>
      <c r="D92" s="36"/>
      <c r="E92" s="36"/>
      <c r="F92" s="27" t="str">
        <f>IF(E18="","",E18)</f>
        <v>Vyplň údaj</v>
      </c>
      <c r="G92" s="36"/>
      <c r="H92" s="36"/>
      <c r="I92" s="29" t="s">
        <v>31</v>
      </c>
      <c r="J92" s="32" t="str">
        <f>E24</f>
        <v xml:space="preserve"> </v>
      </c>
      <c r="K92" s="36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9.25" customHeight="1">
      <c r="A94" s="34"/>
      <c r="B94" s="35"/>
      <c r="C94" s="143" t="s">
        <v>91</v>
      </c>
      <c r="D94" s="144"/>
      <c r="E94" s="144"/>
      <c r="F94" s="144"/>
      <c r="G94" s="144"/>
      <c r="H94" s="144"/>
      <c r="I94" s="144"/>
      <c r="J94" s="145" t="s">
        <v>92</v>
      </c>
      <c r="K94" s="144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pans="1:47" s="2" customFormat="1" ht="10.35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1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pans="1:47" s="2" customFormat="1" ht="22.9" customHeight="1">
      <c r="A96" s="34"/>
      <c r="B96" s="35"/>
      <c r="C96" s="146" t="s">
        <v>93</v>
      </c>
      <c r="D96" s="36"/>
      <c r="E96" s="36"/>
      <c r="F96" s="36"/>
      <c r="G96" s="36"/>
      <c r="H96" s="36"/>
      <c r="I96" s="36"/>
      <c r="J96" s="84">
        <f>J122</f>
        <v>0</v>
      </c>
      <c r="K96" s="36"/>
      <c r="L96" s="51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7" t="s">
        <v>94</v>
      </c>
    </row>
    <row r="97" spans="1:31" s="9" customFormat="1" ht="24.95" customHeight="1">
      <c r="B97" s="147"/>
      <c r="C97" s="148"/>
      <c r="D97" s="149" t="s">
        <v>95</v>
      </c>
      <c r="E97" s="150"/>
      <c r="F97" s="150"/>
      <c r="G97" s="150"/>
      <c r="H97" s="150"/>
      <c r="I97" s="150"/>
      <c r="J97" s="151">
        <f>J123</f>
        <v>0</v>
      </c>
      <c r="K97" s="148"/>
      <c r="L97" s="152"/>
    </row>
    <row r="98" spans="1:31" s="10" customFormat="1" ht="19.899999999999999" customHeight="1">
      <c r="B98" s="153"/>
      <c r="C98" s="154"/>
      <c r="D98" s="155" t="s">
        <v>96</v>
      </c>
      <c r="E98" s="156"/>
      <c r="F98" s="156"/>
      <c r="G98" s="156"/>
      <c r="H98" s="156"/>
      <c r="I98" s="156"/>
      <c r="J98" s="157">
        <f>J124</f>
        <v>0</v>
      </c>
      <c r="K98" s="154"/>
      <c r="L98" s="158"/>
    </row>
    <row r="99" spans="1:31" s="10" customFormat="1" ht="19.899999999999999" customHeight="1">
      <c r="B99" s="153"/>
      <c r="C99" s="154"/>
      <c r="D99" s="155" t="s">
        <v>97</v>
      </c>
      <c r="E99" s="156"/>
      <c r="F99" s="156"/>
      <c r="G99" s="156"/>
      <c r="H99" s="156"/>
      <c r="I99" s="156"/>
      <c r="J99" s="157">
        <f>J166</f>
        <v>0</v>
      </c>
      <c r="K99" s="154"/>
      <c r="L99" s="158"/>
    </row>
    <row r="100" spans="1:31" s="10" customFormat="1" ht="19.899999999999999" customHeight="1">
      <c r="B100" s="153"/>
      <c r="C100" s="154"/>
      <c r="D100" s="155" t="s">
        <v>98</v>
      </c>
      <c r="E100" s="156"/>
      <c r="F100" s="156"/>
      <c r="G100" s="156"/>
      <c r="H100" s="156"/>
      <c r="I100" s="156"/>
      <c r="J100" s="157">
        <f>J193</f>
        <v>0</v>
      </c>
      <c r="K100" s="154"/>
      <c r="L100" s="158"/>
    </row>
    <row r="101" spans="1:31" s="10" customFormat="1" ht="19.899999999999999" customHeight="1">
      <c r="B101" s="153"/>
      <c r="C101" s="154"/>
      <c r="D101" s="155" t="s">
        <v>99</v>
      </c>
      <c r="E101" s="156"/>
      <c r="F101" s="156"/>
      <c r="G101" s="156"/>
      <c r="H101" s="156"/>
      <c r="I101" s="156"/>
      <c r="J101" s="157">
        <f>J214</f>
        <v>0</v>
      </c>
      <c r="K101" s="154"/>
      <c r="L101" s="158"/>
    </row>
    <row r="102" spans="1:31" s="10" customFormat="1" ht="19.899999999999999" customHeight="1">
      <c r="B102" s="153"/>
      <c r="C102" s="154"/>
      <c r="D102" s="155" t="s">
        <v>100</v>
      </c>
      <c r="E102" s="156"/>
      <c r="F102" s="156"/>
      <c r="G102" s="156"/>
      <c r="H102" s="156"/>
      <c r="I102" s="156"/>
      <c r="J102" s="157">
        <f>J220</f>
        <v>0</v>
      </c>
      <c r="K102" s="154"/>
      <c r="L102" s="158"/>
    </row>
    <row r="103" spans="1:31" s="2" customFormat="1" ht="21.75" customHeight="1">
      <c r="A103" s="34"/>
      <c r="B103" s="35"/>
      <c r="C103" s="36"/>
      <c r="D103" s="36"/>
      <c r="E103" s="36"/>
      <c r="F103" s="36"/>
      <c r="G103" s="36"/>
      <c r="H103" s="36"/>
      <c r="I103" s="36"/>
      <c r="J103" s="36"/>
      <c r="K103" s="36"/>
      <c r="L103" s="51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</row>
    <row r="104" spans="1:31" s="2" customFormat="1" ht="6.95" customHeight="1">
      <c r="A104" s="34"/>
      <c r="B104" s="54"/>
      <c r="C104" s="55"/>
      <c r="D104" s="55"/>
      <c r="E104" s="55"/>
      <c r="F104" s="55"/>
      <c r="G104" s="55"/>
      <c r="H104" s="55"/>
      <c r="I104" s="55"/>
      <c r="J104" s="55"/>
      <c r="K104" s="55"/>
      <c r="L104" s="51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</row>
    <row r="108" spans="1:31" s="2" customFormat="1" ht="6.95" customHeight="1">
      <c r="A108" s="34"/>
      <c r="B108" s="56"/>
      <c r="C108" s="57"/>
      <c r="D108" s="57"/>
      <c r="E108" s="57"/>
      <c r="F108" s="57"/>
      <c r="G108" s="57"/>
      <c r="H108" s="57"/>
      <c r="I108" s="57"/>
      <c r="J108" s="57"/>
      <c r="K108" s="57"/>
      <c r="L108" s="51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09" spans="1:31" s="2" customFormat="1" ht="24.95" customHeight="1">
      <c r="A109" s="34"/>
      <c r="B109" s="35"/>
      <c r="C109" s="23" t="s">
        <v>101</v>
      </c>
      <c r="D109" s="36"/>
      <c r="E109" s="36"/>
      <c r="F109" s="36"/>
      <c r="G109" s="36"/>
      <c r="H109" s="36"/>
      <c r="I109" s="36"/>
      <c r="J109" s="36"/>
      <c r="K109" s="36"/>
      <c r="L109" s="51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pans="1:31" s="2" customFormat="1" ht="6.95" customHeight="1">
      <c r="A110" s="34"/>
      <c r="B110" s="35"/>
      <c r="C110" s="36"/>
      <c r="D110" s="36"/>
      <c r="E110" s="36"/>
      <c r="F110" s="36"/>
      <c r="G110" s="36"/>
      <c r="H110" s="36"/>
      <c r="I110" s="36"/>
      <c r="J110" s="36"/>
      <c r="K110" s="36"/>
      <c r="L110" s="51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pans="1:31" s="2" customFormat="1" ht="12" customHeight="1">
      <c r="A111" s="34"/>
      <c r="B111" s="35"/>
      <c r="C111" s="29" t="s">
        <v>16</v>
      </c>
      <c r="D111" s="36"/>
      <c r="E111" s="36"/>
      <c r="F111" s="36"/>
      <c r="G111" s="36"/>
      <c r="H111" s="36"/>
      <c r="I111" s="36"/>
      <c r="J111" s="36"/>
      <c r="K111" s="36"/>
      <c r="L111" s="51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pans="1:31" s="2" customFormat="1" ht="16.5" customHeight="1">
      <c r="A112" s="34"/>
      <c r="B112" s="35"/>
      <c r="C112" s="36"/>
      <c r="D112" s="36"/>
      <c r="E112" s="289" t="str">
        <f>E7</f>
        <v>Obnova místních komunikací v obci Koryta</v>
      </c>
      <c r="F112" s="290"/>
      <c r="G112" s="290"/>
      <c r="H112" s="290"/>
      <c r="I112" s="36"/>
      <c r="J112" s="36"/>
      <c r="K112" s="36"/>
      <c r="L112" s="51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pans="1:65" s="2" customFormat="1" ht="12" customHeight="1">
      <c r="A113" s="34"/>
      <c r="B113" s="35"/>
      <c r="C113" s="29" t="s">
        <v>88</v>
      </c>
      <c r="D113" s="36"/>
      <c r="E113" s="36"/>
      <c r="F113" s="36"/>
      <c r="G113" s="36"/>
      <c r="H113" s="36"/>
      <c r="I113" s="36"/>
      <c r="J113" s="36"/>
      <c r="K113" s="36"/>
      <c r="L113" s="51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65" s="2" customFormat="1" ht="16.5" customHeight="1">
      <c r="A114" s="34"/>
      <c r="B114" s="35"/>
      <c r="C114" s="36"/>
      <c r="D114" s="36"/>
      <c r="E114" s="258" t="str">
        <f>E9</f>
        <v>SO.101 - Komunikace</v>
      </c>
      <c r="F114" s="288"/>
      <c r="G114" s="288"/>
      <c r="H114" s="288"/>
      <c r="I114" s="36"/>
      <c r="J114" s="36"/>
      <c r="K114" s="36"/>
      <c r="L114" s="51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pans="1:65" s="2" customFormat="1" ht="6.95" customHeight="1">
      <c r="A115" s="34"/>
      <c r="B115" s="35"/>
      <c r="C115" s="36"/>
      <c r="D115" s="36"/>
      <c r="E115" s="36"/>
      <c r="F115" s="36"/>
      <c r="G115" s="36"/>
      <c r="H115" s="36"/>
      <c r="I115" s="36"/>
      <c r="J115" s="36"/>
      <c r="K115" s="36"/>
      <c r="L115" s="51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pans="1:65" s="2" customFormat="1" ht="12" customHeight="1">
      <c r="A116" s="34"/>
      <c r="B116" s="35"/>
      <c r="C116" s="29" t="s">
        <v>20</v>
      </c>
      <c r="D116" s="36"/>
      <c r="E116" s="36"/>
      <c r="F116" s="27" t="str">
        <f>F12</f>
        <v xml:space="preserve"> </v>
      </c>
      <c r="G116" s="36"/>
      <c r="H116" s="36"/>
      <c r="I116" s="29" t="s">
        <v>22</v>
      </c>
      <c r="J116" s="66">
        <f>IF(J12="","",J12)</f>
        <v>0</v>
      </c>
      <c r="K116" s="36"/>
      <c r="L116" s="51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pans="1:65" s="2" customFormat="1" ht="6.95" customHeight="1">
      <c r="A117" s="34"/>
      <c r="B117" s="35"/>
      <c r="C117" s="36"/>
      <c r="D117" s="36"/>
      <c r="E117" s="36"/>
      <c r="F117" s="36"/>
      <c r="G117" s="36"/>
      <c r="H117" s="36"/>
      <c r="I117" s="36"/>
      <c r="J117" s="36"/>
      <c r="K117" s="36"/>
      <c r="L117" s="51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pans="1:65" s="2" customFormat="1" ht="15.2" customHeight="1">
      <c r="A118" s="34"/>
      <c r="B118" s="35"/>
      <c r="C118" s="29" t="s">
        <v>23</v>
      </c>
      <c r="D118" s="36"/>
      <c r="E118" s="36"/>
      <c r="F118" s="27" t="str">
        <f>E15</f>
        <v>Obec Koryta</v>
      </c>
      <c r="G118" s="36"/>
      <c r="H118" s="36"/>
      <c r="I118" s="29" t="s">
        <v>29</v>
      </c>
      <c r="J118" s="32" t="str">
        <f>E21</f>
        <v xml:space="preserve"> </v>
      </c>
      <c r="K118" s="36"/>
      <c r="L118" s="51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</row>
    <row r="119" spans="1:65" s="2" customFormat="1" ht="15.2" customHeight="1">
      <c r="A119" s="34"/>
      <c r="B119" s="35"/>
      <c r="C119" s="29" t="s">
        <v>27</v>
      </c>
      <c r="D119" s="36"/>
      <c r="E119" s="36"/>
      <c r="F119" s="27" t="str">
        <f>IF(E18="","",E18)</f>
        <v>Vyplň údaj</v>
      </c>
      <c r="G119" s="36"/>
      <c r="H119" s="36"/>
      <c r="I119" s="29" t="s">
        <v>31</v>
      </c>
      <c r="J119" s="32" t="str">
        <f>E24</f>
        <v xml:space="preserve"> </v>
      </c>
      <c r="K119" s="36"/>
      <c r="L119" s="51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</row>
    <row r="120" spans="1:65" s="2" customFormat="1" ht="10.35" customHeight="1">
      <c r="A120" s="34"/>
      <c r="B120" s="35"/>
      <c r="C120" s="36"/>
      <c r="D120" s="36"/>
      <c r="E120" s="36"/>
      <c r="F120" s="36"/>
      <c r="G120" s="36"/>
      <c r="H120" s="36"/>
      <c r="I120" s="36"/>
      <c r="J120" s="36"/>
      <c r="K120" s="36"/>
      <c r="L120" s="51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</row>
    <row r="121" spans="1:65" s="11" customFormat="1" ht="29.25" customHeight="1">
      <c r="A121" s="159"/>
      <c r="B121" s="160"/>
      <c r="C121" s="161" t="s">
        <v>102</v>
      </c>
      <c r="D121" s="162" t="s">
        <v>58</v>
      </c>
      <c r="E121" s="162" t="s">
        <v>54</v>
      </c>
      <c r="F121" s="162" t="s">
        <v>55</v>
      </c>
      <c r="G121" s="162" t="s">
        <v>103</v>
      </c>
      <c r="H121" s="162" t="s">
        <v>104</v>
      </c>
      <c r="I121" s="162" t="s">
        <v>105</v>
      </c>
      <c r="J121" s="162" t="s">
        <v>92</v>
      </c>
      <c r="K121" s="163" t="s">
        <v>106</v>
      </c>
      <c r="L121" s="164"/>
      <c r="M121" s="75" t="s">
        <v>1</v>
      </c>
      <c r="N121" s="76" t="s">
        <v>37</v>
      </c>
      <c r="O121" s="76" t="s">
        <v>107</v>
      </c>
      <c r="P121" s="76" t="s">
        <v>108</v>
      </c>
      <c r="Q121" s="76" t="s">
        <v>109</v>
      </c>
      <c r="R121" s="76" t="s">
        <v>110</v>
      </c>
      <c r="S121" s="76" t="s">
        <v>111</v>
      </c>
      <c r="T121" s="77" t="s">
        <v>112</v>
      </c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</row>
    <row r="122" spans="1:65" s="2" customFormat="1" ht="22.9" customHeight="1">
      <c r="A122" s="34"/>
      <c r="B122" s="35"/>
      <c r="C122" s="82" t="s">
        <v>113</v>
      </c>
      <c r="D122" s="36"/>
      <c r="E122" s="36"/>
      <c r="F122" s="36"/>
      <c r="G122" s="36"/>
      <c r="H122" s="36"/>
      <c r="I122" s="36"/>
      <c r="J122" s="165">
        <f>BK122</f>
        <v>0</v>
      </c>
      <c r="K122" s="36"/>
      <c r="L122" s="39"/>
      <c r="M122" s="78"/>
      <c r="N122" s="166"/>
      <c r="O122" s="79"/>
      <c r="P122" s="167">
        <f>P123</f>
        <v>0</v>
      </c>
      <c r="Q122" s="79"/>
      <c r="R122" s="167">
        <f>R123</f>
        <v>73.154225000000011</v>
      </c>
      <c r="S122" s="79"/>
      <c r="T122" s="168">
        <f>T123</f>
        <v>382.03799999999995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T122" s="17" t="s">
        <v>72</v>
      </c>
      <c r="AU122" s="17" t="s">
        <v>94</v>
      </c>
      <c r="BK122" s="169">
        <f>BK123</f>
        <v>0</v>
      </c>
    </row>
    <row r="123" spans="1:65" s="12" customFormat="1" ht="25.9" customHeight="1">
      <c r="B123" s="170"/>
      <c r="C123" s="171"/>
      <c r="D123" s="172" t="s">
        <v>72</v>
      </c>
      <c r="E123" s="173" t="s">
        <v>114</v>
      </c>
      <c r="F123" s="173" t="s">
        <v>115</v>
      </c>
      <c r="G123" s="171"/>
      <c r="H123" s="171"/>
      <c r="I123" s="174"/>
      <c r="J123" s="175">
        <f>BK123</f>
        <v>0</v>
      </c>
      <c r="K123" s="171"/>
      <c r="L123" s="176"/>
      <c r="M123" s="177"/>
      <c r="N123" s="178"/>
      <c r="O123" s="178"/>
      <c r="P123" s="179">
        <f>P124+P166+P193+P214+P220</f>
        <v>0</v>
      </c>
      <c r="Q123" s="178"/>
      <c r="R123" s="179">
        <f>R124+R166+R193+R214+R220</f>
        <v>73.154225000000011</v>
      </c>
      <c r="S123" s="178"/>
      <c r="T123" s="180">
        <f>T124+T166+T193+T214+T220</f>
        <v>382.03799999999995</v>
      </c>
      <c r="AR123" s="181" t="s">
        <v>81</v>
      </c>
      <c r="AT123" s="182" t="s">
        <v>72</v>
      </c>
      <c r="AU123" s="182" t="s">
        <v>73</v>
      </c>
      <c r="AY123" s="181" t="s">
        <v>116</v>
      </c>
      <c r="BK123" s="183">
        <f>BK124+BK166+BK193+BK214+BK220</f>
        <v>0</v>
      </c>
    </row>
    <row r="124" spans="1:65" s="12" customFormat="1" ht="22.9" customHeight="1">
      <c r="B124" s="170"/>
      <c r="C124" s="171"/>
      <c r="D124" s="172" t="s">
        <v>72</v>
      </c>
      <c r="E124" s="184" t="s">
        <v>81</v>
      </c>
      <c r="F124" s="184" t="s">
        <v>117</v>
      </c>
      <c r="G124" s="171"/>
      <c r="H124" s="171"/>
      <c r="I124" s="174"/>
      <c r="J124" s="185">
        <f>BK124</f>
        <v>0</v>
      </c>
      <c r="K124" s="171"/>
      <c r="L124" s="176"/>
      <c r="M124" s="177"/>
      <c r="N124" s="178"/>
      <c r="O124" s="178"/>
      <c r="P124" s="179">
        <f>SUM(P125:P165)</f>
        <v>0</v>
      </c>
      <c r="Q124" s="178"/>
      <c r="R124" s="179">
        <f>SUM(R125:R165)</f>
        <v>3.7200000000000002E-3</v>
      </c>
      <c r="S124" s="178"/>
      <c r="T124" s="180">
        <f>SUM(T125:T165)</f>
        <v>364.53799999999995</v>
      </c>
      <c r="AR124" s="181" t="s">
        <v>81</v>
      </c>
      <c r="AT124" s="182" t="s">
        <v>72</v>
      </c>
      <c r="AU124" s="182" t="s">
        <v>81</v>
      </c>
      <c r="AY124" s="181" t="s">
        <v>116</v>
      </c>
      <c r="BK124" s="183">
        <f>SUM(BK125:BK165)</f>
        <v>0</v>
      </c>
    </row>
    <row r="125" spans="1:65" s="2" customFormat="1" ht="24.2" customHeight="1">
      <c r="A125" s="34"/>
      <c r="B125" s="35"/>
      <c r="C125" s="186" t="s">
        <v>81</v>
      </c>
      <c r="D125" s="186" t="s">
        <v>118</v>
      </c>
      <c r="E125" s="187" t="s">
        <v>119</v>
      </c>
      <c r="F125" s="188" t="s">
        <v>120</v>
      </c>
      <c r="G125" s="189" t="s">
        <v>121</v>
      </c>
      <c r="H125" s="190">
        <v>490</v>
      </c>
      <c r="I125" s="191"/>
      <c r="J125" s="192">
        <f>ROUND(I125*H125,2)</f>
        <v>0</v>
      </c>
      <c r="K125" s="188" t="s">
        <v>122</v>
      </c>
      <c r="L125" s="39"/>
      <c r="M125" s="193" t="s">
        <v>1</v>
      </c>
      <c r="N125" s="194" t="s">
        <v>38</v>
      </c>
      <c r="O125" s="71"/>
      <c r="P125" s="195">
        <f>O125*H125</f>
        <v>0</v>
      </c>
      <c r="Q125" s="195">
        <v>0</v>
      </c>
      <c r="R125" s="195">
        <f>Q125*H125</f>
        <v>0</v>
      </c>
      <c r="S125" s="195">
        <v>0.28999999999999998</v>
      </c>
      <c r="T125" s="196">
        <f>S125*H125</f>
        <v>142.1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97" t="s">
        <v>123</v>
      </c>
      <c r="AT125" s="197" t="s">
        <v>118</v>
      </c>
      <c r="AU125" s="197" t="s">
        <v>83</v>
      </c>
      <c r="AY125" s="17" t="s">
        <v>116</v>
      </c>
      <c r="BE125" s="198">
        <f>IF(N125="základní",J125,0)</f>
        <v>0</v>
      </c>
      <c r="BF125" s="198">
        <f>IF(N125="snížená",J125,0)</f>
        <v>0</v>
      </c>
      <c r="BG125" s="198">
        <f>IF(N125="zákl. přenesená",J125,0)</f>
        <v>0</v>
      </c>
      <c r="BH125" s="198">
        <f>IF(N125="sníž. přenesená",J125,0)</f>
        <v>0</v>
      </c>
      <c r="BI125" s="198">
        <f>IF(N125="nulová",J125,0)</f>
        <v>0</v>
      </c>
      <c r="BJ125" s="17" t="s">
        <v>81</v>
      </c>
      <c r="BK125" s="198">
        <f>ROUND(I125*H125,2)</f>
        <v>0</v>
      </c>
      <c r="BL125" s="17" t="s">
        <v>123</v>
      </c>
      <c r="BM125" s="197" t="s">
        <v>124</v>
      </c>
    </row>
    <row r="126" spans="1:65" s="13" customFormat="1">
      <c r="B126" s="199"/>
      <c r="C126" s="200"/>
      <c r="D126" s="201" t="s">
        <v>125</v>
      </c>
      <c r="E126" s="202" t="s">
        <v>1</v>
      </c>
      <c r="F126" s="203" t="s">
        <v>126</v>
      </c>
      <c r="G126" s="200"/>
      <c r="H126" s="204">
        <v>490</v>
      </c>
      <c r="I126" s="205"/>
      <c r="J126" s="200"/>
      <c r="K126" s="200"/>
      <c r="L126" s="206"/>
      <c r="M126" s="207"/>
      <c r="N126" s="208"/>
      <c r="O126" s="208"/>
      <c r="P126" s="208"/>
      <c r="Q126" s="208"/>
      <c r="R126" s="208"/>
      <c r="S126" s="208"/>
      <c r="T126" s="209"/>
      <c r="AT126" s="210" t="s">
        <v>125</v>
      </c>
      <c r="AU126" s="210" t="s">
        <v>83</v>
      </c>
      <c r="AV126" s="13" t="s">
        <v>83</v>
      </c>
      <c r="AW126" s="13" t="s">
        <v>30</v>
      </c>
      <c r="AX126" s="13" t="s">
        <v>81</v>
      </c>
      <c r="AY126" s="210" t="s">
        <v>116</v>
      </c>
    </row>
    <row r="127" spans="1:65" s="2" customFormat="1" ht="24.2" customHeight="1">
      <c r="A127" s="34"/>
      <c r="B127" s="35"/>
      <c r="C127" s="186" t="s">
        <v>83</v>
      </c>
      <c r="D127" s="186" t="s">
        <v>118</v>
      </c>
      <c r="E127" s="187" t="s">
        <v>127</v>
      </c>
      <c r="F127" s="188" t="s">
        <v>128</v>
      </c>
      <c r="G127" s="189" t="s">
        <v>121</v>
      </c>
      <c r="H127" s="190">
        <v>285</v>
      </c>
      <c r="I127" s="191"/>
      <c r="J127" s="192">
        <f>ROUND(I127*H127,2)</f>
        <v>0</v>
      </c>
      <c r="K127" s="188" t="s">
        <v>122</v>
      </c>
      <c r="L127" s="39"/>
      <c r="M127" s="193" t="s">
        <v>1</v>
      </c>
      <c r="N127" s="194" t="s">
        <v>38</v>
      </c>
      <c r="O127" s="71"/>
      <c r="P127" s="195">
        <f>O127*H127</f>
        <v>0</v>
      </c>
      <c r="Q127" s="195">
        <v>0</v>
      </c>
      <c r="R127" s="195">
        <f>Q127*H127</f>
        <v>0</v>
      </c>
      <c r="S127" s="195">
        <v>0.44</v>
      </c>
      <c r="T127" s="196">
        <f>S127*H127</f>
        <v>125.4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97" t="s">
        <v>123</v>
      </c>
      <c r="AT127" s="197" t="s">
        <v>118</v>
      </c>
      <c r="AU127" s="197" t="s">
        <v>83</v>
      </c>
      <c r="AY127" s="17" t="s">
        <v>116</v>
      </c>
      <c r="BE127" s="198">
        <f>IF(N127="základní",J127,0)</f>
        <v>0</v>
      </c>
      <c r="BF127" s="198">
        <f>IF(N127="snížená",J127,0)</f>
        <v>0</v>
      </c>
      <c r="BG127" s="198">
        <f>IF(N127="zákl. přenesená",J127,0)</f>
        <v>0</v>
      </c>
      <c r="BH127" s="198">
        <f>IF(N127="sníž. přenesená",J127,0)</f>
        <v>0</v>
      </c>
      <c r="BI127" s="198">
        <f>IF(N127="nulová",J127,0)</f>
        <v>0</v>
      </c>
      <c r="BJ127" s="17" t="s">
        <v>81</v>
      </c>
      <c r="BK127" s="198">
        <f>ROUND(I127*H127,2)</f>
        <v>0</v>
      </c>
      <c r="BL127" s="17" t="s">
        <v>123</v>
      </c>
      <c r="BM127" s="197" t="s">
        <v>129</v>
      </c>
    </row>
    <row r="128" spans="1:65" s="13" customFormat="1">
      <c r="B128" s="199"/>
      <c r="C128" s="200"/>
      <c r="D128" s="201" t="s">
        <v>125</v>
      </c>
      <c r="E128" s="202" t="s">
        <v>1</v>
      </c>
      <c r="F128" s="203" t="s">
        <v>130</v>
      </c>
      <c r="G128" s="200"/>
      <c r="H128" s="204">
        <v>285</v>
      </c>
      <c r="I128" s="205"/>
      <c r="J128" s="200"/>
      <c r="K128" s="200"/>
      <c r="L128" s="206"/>
      <c r="M128" s="207"/>
      <c r="N128" s="208"/>
      <c r="O128" s="208"/>
      <c r="P128" s="208"/>
      <c r="Q128" s="208"/>
      <c r="R128" s="208"/>
      <c r="S128" s="208"/>
      <c r="T128" s="209"/>
      <c r="AT128" s="210" t="s">
        <v>125</v>
      </c>
      <c r="AU128" s="210" t="s">
        <v>83</v>
      </c>
      <c r="AV128" s="13" t="s">
        <v>83</v>
      </c>
      <c r="AW128" s="13" t="s">
        <v>30</v>
      </c>
      <c r="AX128" s="13" t="s">
        <v>81</v>
      </c>
      <c r="AY128" s="210" t="s">
        <v>116</v>
      </c>
    </row>
    <row r="129" spans="1:65" s="2" customFormat="1" ht="24.2" customHeight="1">
      <c r="A129" s="34"/>
      <c r="B129" s="35"/>
      <c r="C129" s="186" t="s">
        <v>131</v>
      </c>
      <c r="D129" s="186" t="s">
        <v>118</v>
      </c>
      <c r="E129" s="187" t="s">
        <v>132</v>
      </c>
      <c r="F129" s="188" t="s">
        <v>133</v>
      </c>
      <c r="G129" s="189" t="s">
        <v>121</v>
      </c>
      <c r="H129" s="190">
        <v>285</v>
      </c>
      <c r="I129" s="191"/>
      <c r="J129" s="192">
        <f>ROUND(I129*H129,2)</f>
        <v>0</v>
      </c>
      <c r="K129" s="188" t="s">
        <v>122</v>
      </c>
      <c r="L129" s="39"/>
      <c r="M129" s="193" t="s">
        <v>1</v>
      </c>
      <c r="N129" s="194" t="s">
        <v>38</v>
      </c>
      <c r="O129" s="71"/>
      <c r="P129" s="195">
        <f>O129*H129</f>
        <v>0</v>
      </c>
      <c r="Q129" s="195">
        <v>0</v>
      </c>
      <c r="R129" s="195">
        <f>Q129*H129</f>
        <v>0</v>
      </c>
      <c r="S129" s="195">
        <v>0.316</v>
      </c>
      <c r="T129" s="196">
        <f>S129*H129</f>
        <v>90.06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97" t="s">
        <v>123</v>
      </c>
      <c r="AT129" s="197" t="s">
        <v>118</v>
      </c>
      <c r="AU129" s="197" t="s">
        <v>83</v>
      </c>
      <c r="AY129" s="17" t="s">
        <v>116</v>
      </c>
      <c r="BE129" s="198">
        <f>IF(N129="základní",J129,0)</f>
        <v>0</v>
      </c>
      <c r="BF129" s="198">
        <f>IF(N129="snížená",J129,0)</f>
        <v>0</v>
      </c>
      <c r="BG129" s="198">
        <f>IF(N129="zákl. přenesená",J129,0)</f>
        <v>0</v>
      </c>
      <c r="BH129" s="198">
        <f>IF(N129="sníž. přenesená",J129,0)</f>
        <v>0</v>
      </c>
      <c r="BI129" s="198">
        <f>IF(N129="nulová",J129,0)</f>
        <v>0</v>
      </c>
      <c r="BJ129" s="17" t="s">
        <v>81</v>
      </c>
      <c r="BK129" s="198">
        <f>ROUND(I129*H129,2)</f>
        <v>0</v>
      </c>
      <c r="BL129" s="17" t="s">
        <v>123</v>
      </c>
      <c r="BM129" s="197" t="s">
        <v>134</v>
      </c>
    </row>
    <row r="130" spans="1:65" s="13" customFormat="1">
      <c r="B130" s="199"/>
      <c r="C130" s="200"/>
      <c r="D130" s="201" t="s">
        <v>125</v>
      </c>
      <c r="E130" s="202" t="s">
        <v>1</v>
      </c>
      <c r="F130" s="203" t="s">
        <v>135</v>
      </c>
      <c r="G130" s="200"/>
      <c r="H130" s="204">
        <v>285</v>
      </c>
      <c r="I130" s="205"/>
      <c r="J130" s="200"/>
      <c r="K130" s="200"/>
      <c r="L130" s="206"/>
      <c r="M130" s="207"/>
      <c r="N130" s="208"/>
      <c r="O130" s="208"/>
      <c r="P130" s="208"/>
      <c r="Q130" s="208"/>
      <c r="R130" s="208"/>
      <c r="S130" s="208"/>
      <c r="T130" s="209"/>
      <c r="AT130" s="210" t="s">
        <v>125</v>
      </c>
      <c r="AU130" s="210" t="s">
        <v>83</v>
      </c>
      <c r="AV130" s="13" t="s">
        <v>83</v>
      </c>
      <c r="AW130" s="13" t="s">
        <v>30</v>
      </c>
      <c r="AX130" s="13" t="s">
        <v>81</v>
      </c>
      <c r="AY130" s="210" t="s">
        <v>116</v>
      </c>
    </row>
    <row r="131" spans="1:65" s="2" customFormat="1" ht="24.2" customHeight="1">
      <c r="A131" s="34"/>
      <c r="B131" s="35"/>
      <c r="C131" s="186" t="s">
        <v>123</v>
      </c>
      <c r="D131" s="186" t="s">
        <v>118</v>
      </c>
      <c r="E131" s="187" t="s">
        <v>136</v>
      </c>
      <c r="F131" s="188" t="s">
        <v>137</v>
      </c>
      <c r="G131" s="189" t="s">
        <v>121</v>
      </c>
      <c r="H131" s="190">
        <v>9</v>
      </c>
      <c r="I131" s="191"/>
      <c r="J131" s="192">
        <f>ROUND(I131*H131,2)</f>
        <v>0</v>
      </c>
      <c r="K131" s="188" t="s">
        <v>122</v>
      </c>
      <c r="L131" s="39"/>
      <c r="M131" s="193" t="s">
        <v>1</v>
      </c>
      <c r="N131" s="194" t="s">
        <v>38</v>
      </c>
      <c r="O131" s="71"/>
      <c r="P131" s="195">
        <f>O131*H131</f>
        <v>0</v>
      </c>
      <c r="Q131" s="195">
        <v>3.0000000000000001E-5</v>
      </c>
      <c r="R131" s="195">
        <f>Q131*H131</f>
        <v>2.7E-4</v>
      </c>
      <c r="S131" s="195">
        <v>9.1999999999999998E-2</v>
      </c>
      <c r="T131" s="196">
        <f>S131*H131</f>
        <v>0.82799999999999996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197" t="s">
        <v>123</v>
      </c>
      <c r="AT131" s="197" t="s">
        <v>118</v>
      </c>
      <c r="AU131" s="197" t="s">
        <v>83</v>
      </c>
      <c r="AY131" s="17" t="s">
        <v>116</v>
      </c>
      <c r="BE131" s="198">
        <f>IF(N131="základní",J131,0)</f>
        <v>0</v>
      </c>
      <c r="BF131" s="198">
        <f>IF(N131="snížená",J131,0)</f>
        <v>0</v>
      </c>
      <c r="BG131" s="198">
        <f>IF(N131="zákl. přenesená",J131,0)</f>
        <v>0</v>
      </c>
      <c r="BH131" s="198">
        <f>IF(N131="sníž. přenesená",J131,0)</f>
        <v>0</v>
      </c>
      <c r="BI131" s="198">
        <f>IF(N131="nulová",J131,0)</f>
        <v>0</v>
      </c>
      <c r="BJ131" s="17" t="s">
        <v>81</v>
      </c>
      <c r="BK131" s="198">
        <f>ROUND(I131*H131,2)</f>
        <v>0</v>
      </c>
      <c r="BL131" s="17" t="s">
        <v>123</v>
      </c>
      <c r="BM131" s="197" t="s">
        <v>138</v>
      </c>
    </row>
    <row r="132" spans="1:65" s="13" customFormat="1">
      <c r="B132" s="199"/>
      <c r="C132" s="200"/>
      <c r="D132" s="201" t="s">
        <v>125</v>
      </c>
      <c r="E132" s="202" t="s">
        <v>1</v>
      </c>
      <c r="F132" s="203" t="s">
        <v>139</v>
      </c>
      <c r="G132" s="200"/>
      <c r="H132" s="204">
        <v>9</v>
      </c>
      <c r="I132" s="205"/>
      <c r="J132" s="200"/>
      <c r="K132" s="200"/>
      <c r="L132" s="206"/>
      <c r="M132" s="207"/>
      <c r="N132" s="208"/>
      <c r="O132" s="208"/>
      <c r="P132" s="208"/>
      <c r="Q132" s="208"/>
      <c r="R132" s="208"/>
      <c r="S132" s="208"/>
      <c r="T132" s="209"/>
      <c r="AT132" s="210" t="s">
        <v>125</v>
      </c>
      <c r="AU132" s="210" t="s">
        <v>83</v>
      </c>
      <c r="AV132" s="13" t="s">
        <v>83</v>
      </c>
      <c r="AW132" s="13" t="s">
        <v>30</v>
      </c>
      <c r="AX132" s="13" t="s">
        <v>81</v>
      </c>
      <c r="AY132" s="210" t="s">
        <v>116</v>
      </c>
    </row>
    <row r="133" spans="1:65" s="2" customFormat="1" ht="14.45" customHeight="1">
      <c r="A133" s="34"/>
      <c r="B133" s="35"/>
      <c r="C133" s="186" t="s">
        <v>140</v>
      </c>
      <c r="D133" s="186" t="s">
        <v>118</v>
      </c>
      <c r="E133" s="187" t="s">
        <v>141</v>
      </c>
      <c r="F133" s="188" t="s">
        <v>142</v>
      </c>
      <c r="G133" s="189" t="s">
        <v>143</v>
      </c>
      <c r="H133" s="190">
        <v>30</v>
      </c>
      <c r="I133" s="191"/>
      <c r="J133" s="192">
        <f>ROUND(I133*H133,2)</f>
        <v>0</v>
      </c>
      <c r="K133" s="188" t="s">
        <v>122</v>
      </c>
      <c r="L133" s="39"/>
      <c r="M133" s="193" t="s">
        <v>1</v>
      </c>
      <c r="N133" s="194" t="s">
        <v>38</v>
      </c>
      <c r="O133" s="71"/>
      <c r="P133" s="195">
        <f>O133*H133</f>
        <v>0</v>
      </c>
      <c r="Q133" s="195">
        <v>0</v>
      </c>
      <c r="R133" s="195">
        <f>Q133*H133</f>
        <v>0</v>
      </c>
      <c r="S133" s="195">
        <v>0.20499999999999999</v>
      </c>
      <c r="T133" s="196">
        <f>S133*H133</f>
        <v>6.1499999999999995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97" t="s">
        <v>123</v>
      </c>
      <c r="AT133" s="197" t="s">
        <v>118</v>
      </c>
      <c r="AU133" s="197" t="s">
        <v>83</v>
      </c>
      <c r="AY133" s="17" t="s">
        <v>116</v>
      </c>
      <c r="BE133" s="198">
        <f>IF(N133="základní",J133,0)</f>
        <v>0</v>
      </c>
      <c r="BF133" s="198">
        <f>IF(N133="snížená",J133,0)</f>
        <v>0</v>
      </c>
      <c r="BG133" s="198">
        <f>IF(N133="zákl. přenesená",J133,0)</f>
        <v>0</v>
      </c>
      <c r="BH133" s="198">
        <f>IF(N133="sníž. přenesená",J133,0)</f>
        <v>0</v>
      </c>
      <c r="BI133" s="198">
        <f>IF(N133="nulová",J133,0)</f>
        <v>0</v>
      </c>
      <c r="BJ133" s="17" t="s">
        <v>81</v>
      </c>
      <c r="BK133" s="198">
        <f>ROUND(I133*H133,2)</f>
        <v>0</v>
      </c>
      <c r="BL133" s="17" t="s">
        <v>123</v>
      </c>
      <c r="BM133" s="197" t="s">
        <v>144</v>
      </c>
    </row>
    <row r="134" spans="1:65" s="13" customFormat="1">
      <c r="B134" s="199"/>
      <c r="C134" s="200"/>
      <c r="D134" s="201" t="s">
        <v>125</v>
      </c>
      <c r="E134" s="202" t="s">
        <v>1</v>
      </c>
      <c r="F134" s="203" t="s">
        <v>145</v>
      </c>
      <c r="G134" s="200"/>
      <c r="H134" s="204">
        <v>30</v>
      </c>
      <c r="I134" s="205"/>
      <c r="J134" s="200"/>
      <c r="K134" s="200"/>
      <c r="L134" s="206"/>
      <c r="M134" s="207"/>
      <c r="N134" s="208"/>
      <c r="O134" s="208"/>
      <c r="P134" s="208"/>
      <c r="Q134" s="208"/>
      <c r="R134" s="208"/>
      <c r="S134" s="208"/>
      <c r="T134" s="209"/>
      <c r="AT134" s="210" t="s">
        <v>125</v>
      </c>
      <c r="AU134" s="210" t="s">
        <v>83</v>
      </c>
      <c r="AV134" s="13" t="s">
        <v>83</v>
      </c>
      <c r="AW134" s="13" t="s">
        <v>30</v>
      </c>
      <c r="AX134" s="13" t="s">
        <v>81</v>
      </c>
      <c r="AY134" s="210" t="s">
        <v>116</v>
      </c>
    </row>
    <row r="135" spans="1:65" s="2" customFormat="1" ht="24.2" customHeight="1">
      <c r="A135" s="34"/>
      <c r="B135" s="35"/>
      <c r="C135" s="186" t="s">
        <v>146</v>
      </c>
      <c r="D135" s="186" t="s">
        <v>118</v>
      </c>
      <c r="E135" s="187" t="s">
        <v>147</v>
      </c>
      <c r="F135" s="188" t="s">
        <v>148</v>
      </c>
      <c r="G135" s="189" t="s">
        <v>149</v>
      </c>
      <c r="H135" s="190">
        <v>50.6</v>
      </c>
      <c r="I135" s="191"/>
      <c r="J135" s="192">
        <f>ROUND(I135*H135,2)</f>
        <v>0</v>
      </c>
      <c r="K135" s="188" t="s">
        <v>122</v>
      </c>
      <c r="L135" s="39"/>
      <c r="M135" s="193" t="s">
        <v>1</v>
      </c>
      <c r="N135" s="194" t="s">
        <v>38</v>
      </c>
      <c r="O135" s="71"/>
      <c r="P135" s="195">
        <f>O135*H135</f>
        <v>0</v>
      </c>
      <c r="Q135" s="195">
        <v>0</v>
      </c>
      <c r="R135" s="195">
        <f>Q135*H135</f>
        <v>0</v>
      </c>
      <c r="S135" s="195">
        <v>0</v>
      </c>
      <c r="T135" s="196">
        <f>S135*H135</f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197" t="s">
        <v>123</v>
      </c>
      <c r="AT135" s="197" t="s">
        <v>118</v>
      </c>
      <c r="AU135" s="197" t="s">
        <v>83</v>
      </c>
      <c r="AY135" s="17" t="s">
        <v>116</v>
      </c>
      <c r="BE135" s="198">
        <f>IF(N135="základní",J135,0)</f>
        <v>0</v>
      </c>
      <c r="BF135" s="198">
        <f>IF(N135="snížená",J135,0)</f>
        <v>0</v>
      </c>
      <c r="BG135" s="198">
        <f>IF(N135="zákl. přenesená",J135,0)</f>
        <v>0</v>
      </c>
      <c r="BH135" s="198">
        <f>IF(N135="sníž. přenesená",J135,0)</f>
        <v>0</v>
      </c>
      <c r="BI135" s="198">
        <f>IF(N135="nulová",J135,0)</f>
        <v>0</v>
      </c>
      <c r="BJ135" s="17" t="s">
        <v>81</v>
      </c>
      <c r="BK135" s="198">
        <f>ROUND(I135*H135,2)</f>
        <v>0</v>
      </c>
      <c r="BL135" s="17" t="s">
        <v>123</v>
      </c>
      <c r="BM135" s="197" t="s">
        <v>150</v>
      </c>
    </row>
    <row r="136" spans="1:65" s="13" customFormat="1" ht="22.5">
      <c r="B136" s="199"/>
      <c r="C136" s="200"/>
      <c r="D136" s="201" t="s">
        <v>125</v>
      </c>
      <c r="E136" s="202" t="s">
        <v>1</v>
      </c>
      <c r="F136" s="203" t="s">
        <v>151</v>
      </c>
      <c r="G136" s="200"/>
      <c r="H136" s="204">
        <v>50.6</v>
      </c>
      <c r="I136" s="205"/>
      <c r="J136" s="200"/>
      <c r="K136" s="200"/>
      <c r="L136" s="206"/>
      <c r="M136" s="207"/>
      <c r="N136" s="208"/>
      <c r="O136" s="208"/>
      <c r="P136" s="208"/>
      <c r="Q136" s="208"/>
      <c r="R136" s="208"/>
      <c r="S136" s="208"/>
      <c r="T136" s="209"/>
      <c r="AT136" s="210" t="s">
        <v>125</v>
      </c>
      <c r="AU136" s="210" t="s">
        <v>83</v>
      </c>
      <c r="AV136" s="13" t="s">
        <v>83</v>
      </c>
      <c r="AW136" s="13" t="s">
        <v>30</v>
      </c>
      <c r="AX136" s="13" t="s">
        <v>81</v>
      </c>
      <c r="AY136" s="210" t="s">
        <v>116</v>
      </c>
    </row>
    <row r="137" spans="1:65" s="2" customFormat="1" ht="37.9" customHeight="1">
      <c r="A137" s="34"/>
      <c r="B137" s="35"/>
      <c r="C137" s="186" t="s">
        <v>152</v>
      </c>
      <c r="D137" s="186" t="s">
        <v>118</v>
      </c>
      <c r="E137" s="187" t="s">
        <v>153</v>
      </c>
      <c r="F137" s="188" t="s">
        <v>154</v>
      </c>
      <c r="G137" s="189" t="s">
        <v>149</v>
      </c>
      <c r="H137" s="190">
        <v>21.06</v>
      </c>
      <c r="I137" s="191"/>
      <c r="J137" s="192">
        <f>ROUND(I137*H137,2)</f>
        <v>0</v>
      </c>
      <c r="K137" s="188" t="s">
        <v>122</v>
      </c>
      <c r="L137" s="39"/>
      <c r="M137" s="193" t="s">
        <v>1</v>
      </c>
      <c r="N137" s="194" t="s">
        <v>38</v>
      </c>
      <c r="O137" s="71"/>
      <c r="P137" s="195">
        <f>O137*H137</f>
        <v>0</v>
      </c>
      <c r="Q137" s="195">
        <v>0</v>
      </c>
      <c r="R137" s="195">
        <f>Q137*H137</f>
        <v>0</v>
      </c>
      <c r="S137" s="195">
        <v>0</v>
      </c>
      <c r="T137" s="196">
        <f>S137*H137</f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97" t="s">
        <v>123</v>
      </c>
      <c r="AT137" s="197" t="s">
        <v>118</v>
      </c>
      <c r="AU137" s="197" t="s">
        <v>83</v>
      </c>
      <c r="AY137" s="17" t="s">
        <v>116</v>
      </c>
      <c r="BE137" s="198">
        <f>IF(N137="základní",J137,0)</f>
        <v>0</v>
      </c>
      <c r="BF137" s="198">
        <f>IF(N137="snížená",J137,0)</f>
        <v>0</v>
      </c>
      <c r="BG137" s="198">
        <f>IF(N137="zákl. přenesená",J137,0)</f>
        <v>0</v>
      </c>
      <c r="BH137" s="198">
        <f>IF(N137="sníž. přenesená",J137,0)</f>
        <v>0</v>
      </c>
      <c r="BI137" s="198">
        <f>IF(N137="nulová",J137,0)</f>
        <v>0</v>
      </c>
      <c r="BJ137" s="17" t="s">
        <v>81</v>
      </c>
      <c r="BK137" s="198">
        <f>ROUND(I137*H137,2)</f>
        <v>0</v>
      </c>
      <c r="BL137" s="17" t="s">
        <v>123</v>
      </c>
      <c r="BM137" s="197" t="s">
        <v>155</v>
      </c>
    </row>
    <row r="138" spans="1:65" s="13" customFormat="1" ht="22.5">
      <c r="B138" s="199"/>
      <c r="C138" s="200"/>
      <c r="D138" s="201" t="s">
        <v>125</v>
      </c>
      <c r="E138" s="202" t="s">
        <v>1</v>
      </c>
      <c r="F138" s="203" t="s">
        <v>156</v>
      </c>
      <c r="G138" s="200"/>
      <c r="H138" s="204">
        <v>21.06</v>
      </c>
      <c r="I138" s="205"/>
      <c r="J138" s="200"/>
      <c r="K138" s="200"/>
      <c r="L138" s="206"/>
      <c r="M138" s="207"/>
      <c r="N138" s="208"/>
      <c r="O138" s="208"/>
      <c r="P138" s="208"/>
      <c r="Q138" s="208"/>
      <c r="R138" s="208"/>
      <c r="S138" s="208"/>
      <c r="T138" s="209"/>
      <c r="AT138" s="210" t="s">
        <v>125</v>
      </c>
      <c r="AU138" s="210" t="s">
        <v>83</v>
      </c>
      <c r="AV138" s="13" t="s">
        <v>83</v>
      </c>
      <c r="AW138" s="13" t="s">
        <v>30</v>
      </c>
      <c r="AX138" s="13" t="s">
        <v>81</v>
      </c>
      <c r="AY138" s="210" t="s">
        <v>116</v>
      </c>
    </row>
    <row r="139" spans="1:65" s="2" customFormat="1" ht="37.9" customHeight="1">
      <c r="A139" s="34"/>
      <c r="B139" s="35"/>
      <c r="C139" s="186" t="s">
        <v>157</v>
      </c>
      <c r="D139" s="186" t="s">
        <v>118</v>
      </c>
      <c r="E139" s="187" t="s">
        <v>158</v>
      </c>
      <c r="F139" s="188" t="s">
        <v>159</v>
      </c>
      <c r="G139" s="189" t="s">
        <v>149</v>
      </c>
      <c r="H139" s="190">
        <v>26.568000000000001</v>
      </c>
      <c r="I139" s="191"/>
      <c r="J139" s="192">
        <f>ROUND(I139*H139,2)</f>
        <v>0</v>
      </c>
      <c r="K139" s="188" t="s">
        <v>122</v>
      </c>
      <c r="L139" s="39"/>
      <c r="M139" s="193" t="s">
        <v>1</v>
      </c>
      <c r="N139" s="194" t="s">
        <v>38</v>
      </c>
      <c r="O139" s="71"/>
      <c r="P139" s="195">
        <f>O139*H139</f>
        <v>0</v>
      </c>
      <c r="Q139" s="195">
        <v>0</v>
      </c>
      <c r="R139" s="195">
        <f>Q139*H139</f>
        <v>0</v>
      </c>
      <c r="S139" s="195">
        <v>0</v>
      </c>
      <c r="T139" s="196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97" t="s">
        <v>123</v>
      </c>
      <c r="AT139" s="197" t="s">
        <v>118</v>
      </c>
      <c r="AU139" s="197" t="s">
        <v>83</v>
      </c>
      <c r="AY139" s="17" t="s">
        <v>116</v>
      </c>
      <c r="BE139" s="198">
        <f>IF(N139="základní",J139,0)</f>
        <v>0</v>
      </c>
      <c r="BF139" s="198">
        <f>IF(N139="snížená",J139,0)</f>
        <v>0</v>
      </c>
      <c r="BG139" s="198">
        <f>IF(N139="zákl. přenesená",J139,0)</f>
        <v>0</v>
      </c>
      <c r="BH139" s="198">
        <f>IF(N139="sníž. přenesená",J139,0)</f>
        <v>0</v>
      </c>
      <c r="BI139" s="198">
        <f>IF(N139="nulová",J139,0)</f>
        <v>0</v>
      </c>
      <c r="BJ139" s="17" t="s">
        <v>81</v>
      </c>
      <c r="BK139" s="198">
        <f>ROUND(I139*H139,2)</f>
        <v>0</v>
      </c>
      <c r="BL139" s="17" t="s">
        <v>123</v>
      </c>
      <c r="BM139" s="197" t="s">
        <v>160</v>
      </c>
    </row>
    <row r="140" spans="1:65" s="14" customFormat="1" ht="22.5">
      <c r="B140" s="211"/>
      <c r="C140" s="212"/>
      <c r="D140" s="201" t="s">
        <v>125</v>
      </c>
      <c r="E140" s="213" t="s">
        <v>1</v>
      </c>
      <c r="F140" s="214" t="s">
        <v>161</v>
      </c>
      <c r="G140" s="212"/>
      <c r="H140" s="213" t="s">
        <v>1</v>
      </c>
      <c r="I140" s="215"/>
      <c r="J140" s="212"/>
      <c r="K140" s="212"/>
      <c r="L140" s="216"/>
      <c r="M140" s="217"/>
      <c r="N140" s="218"/>
      <c r="O140" s="218"/>
      <c r="P140" s="218"/>
      <c r="Q140" s="218"/>
      <c r="R140" s="218"/>
      <c r="S140" s="218"/>
      <c r="T140" s="219"/>
      <c r="AT140" s="220" t="s">
        <v>125</v>
      </c>
      <c r="AU140" s="220" t="s">
        <v>83</v>
      </c>
      <c r="AV140" s="14" t="s">
        <v>81</v>
      </c>
      <c r="AW140" s="14" t="s">
        <v>30</v>
      </c>
      <c r="AX140" s="14" t="s">
        <v>73</v>
      </c>
      <c r="AY140" s="220" t="s">
        <v>116</v>
      </c>
    </row>
    <row r="141" spans="1:65" s="13" customFormat="1" ht="22.5">
      <c r="B141" s="199"/>
      <c r="C141" s="200"/>
      <c r="D141" s="201" t="s">
        <v>125</v>
      </c>
      <c r="E141" s="202" t="s">
        <v>1</v>
      </c>
      <c r="F141" s="203" t="s">
        <v>162</v>
      </c>
      <c r="G141" s="200"/>
      <c r="H141" s="204">
        <v>26.568000000000001</v>
      </c>
      <c r="I141" s="205"/>
      <c r="J141" s="200"/>
      <c r="K141" s="200"/>
      <c r="L141" s="206"/>
      <c r="M141" s="207"/>
      <c r="N141" s="208"/>
      <c r="O141" s="208"/>
      <c r="P141" s="208"/>
      <c r="Q141" s="208"/>
      <c r="R141" s="208"/>
      <c r="S141" s="208"/>
      <c r="T141" s="209"/>
      <c r="AT141" s="210" t="s">
        <v>125</v>
      </c>
      <c r="AU141" s="210" t="s">
        <v>83</v>
      </c>
      <c r="AV141" s="13" t="s">
        <v>83</v>
      </c>
      <c r="AW141" s="13" t="s">
        <v>30</v>
      </c>
      <c r="AX141" s="13" t="s">
        <v>81</v>
      </c>
      <c r="AY141" s="210" t="s">
        <v>116</v>
      </c>
    </row>
    <row r="142" spans="1:65" s="2" customFormat="1" ht="24.2" customHeight="1">
      <c r="A142" s="34"/>
      <c r="B142" s="35"/>
      <c r="C142" s="186" t="s">
        <v>163</v>
      </c>
      <c r="D142" s="186" t="s">
        <v>118</v>
      </c>
      <c r="E142" s="187" t="s">
        <v>164</v>
      </c>
      <c r="F142" s="188" t="s">
        <v>165</v>
      </c>
      <c r="G142" s="189" t="s">
        <v>149</v>
      </c>
      <c r="H142" s="190">
        <v>7.1440000000000001</v>
      </c>
      <c r="I142" s="191"/>
      <c r="J142" s="192">
        <f>ROUND(I142*H142,2)</f>
        <v>0</v>
      </c>
      <c r="K142" s="188" t="s">
        <v>122</v>
      </c>
      <c r="L142" s="39"/>
      <c r="M142" s="193" t="s">
        <v>1</v>
      </c>
      <c r="N142" s="194" t="s">
        <v>38</v>
      </c>
      <c r="O142" s="71"/>
      <c r="P142" s="195">
        <f>O142*H142</f>
        <v>0</v>
      </c>
      <c r="Q142" s="195">
        <v>0</v>
      </c>
      <c r="R142" s="195">
        <f>Q142*H142</f>
        <v>0</v>
      </c>
      <c r="S142" s="195">
        <v>0</v>
      </c>
      <c r="T142" s="196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97" t="s">
        <v>123</v>
      </c>
      <c r="AT142" s="197" t="s">
        <v>118</v>
      </c>
      <c r="AU142" s="197" t="s">
        <v>83</v>
      </c>
      <c r="AY142" s="17" t="s">
        <v>116</v>
      </c>
      <c r="BE142" s="198">
        <f>IF(N142="základní",J142,0)</f>
        <v>0</v>
      </c>
      <c r="BF142" s="198">
        <f>IF(N142="snížená",J142,0)</f>
        <v>0</v>
      </c>
      <c r="BG142" s="198">
        <f>IF(N142="zákl. přenesená",J142,0)</f>
        <v>0</v>
      </c>
      <c r="BH142" s="198">
        <f>IF(N142="sníž. přenesená",J142,0)</f>
        <v>0</v>
      </c>
      <c r="BI142" s="198">
        <f>IF(N142="nulová",J142,0)</f>
        <v>0</v>
      </c>
      <c r="BJ142" s="17" t="s">
        <v>81</v>
      </c>
      <c r="BK142" s="198">
        <f>ROUND(I142*H142,2)</f>
        <v>0</v>
      </c>
      <c r="BL142" s="17" t="s">
        <v>123</v>
      </c>
      <c r="BM142" s="197" t="s">
        <v>166</v>
      </c>
    </row>
    <row r="143" spans="1:65" s="14" customFormat="1">
      <c r="B143" s="211"/>
      <c r="C143" s="212"/>
      <c r="D143" s="201" t="s">
        <v>125</v>
      </c>
      <c r="E143" s="213" t="s">
        <v>1</v>
      </c>
      <c r="F143" s="214" t="s">
        <v>167</v>
      </c>
      <c r="G143" s="212"/>
      <c r="H143" s="213" t="s">
        <v>1</v>
      </c>
      <c r="I143" s="215"/>
      <c r="J143" s="212"/>
      <c r="K143" s="212"/>
      <c r="L143" s="216"/>
      <c r="M143" s="217"/>
      <c r="N143" s="218"/>
      <c r="O143" s="218"/>
      <c r="P143" s="218"/>
      <c r="Q143" s="218"/>
      <c r="R143" s="218"/>
      <c r="S143" s="218"/>
      <c r="T143" s="219"/>
      <c r="AT143" s="220" t="s">
        <v>125</v>
      </c>
      <c r="AU143" s="220" t="s">
        <v>83</v>
      </c>
      <c r="AV143" s="14" t="s">
        <v>81</v>
      </c>
      <c r="AW143" s="14" t="s">
        <v>30</v>
      </c>
      <c r="AX143" s="14" t="s">
        <v>73</v>
      </c>
      <c r="AY143" s="220" t="s">
        <v>116</v>
      </c>
    </row>
    <row r="144" spans="1:65" s="13" customFormat="1">
      <c r="B144" s="199"/>
      <c r="C144" s="200"/>
      <c r="D144" s="201" t="s">
        <v>125</v>
      </c>
      <c r="E144" s="202" t="s">
        <v>1</v>
      </c>
      <c r="F144" s="203" t="s">
        <v>168</v>
      </c>
      <c r="G144" s="200"/>
      <c r="H144" s="204">
        <v>7.1440000000000001</v>
      </c>
      <c r="I144" s="205"/>
      <c r="J144" s="200"/>
      <c r="K144" s="200"/>
      <c r="L144" s="206"/>
      <c r="M144" s="207"/>
      <c r="N144" s="208"/>
      <c r="O144" s="208"/>
      <c r="P144" s="208"/>
      <c r="Q144" s="208"/>
      <c r="R144" s="208"/>
      <c r="S144" s="208"/>
      <c r="T144" s="209"/>
      <c r="AT144" s="210" t="s">
        <v>125</v>
      </c>
      <c r="AU144" s="210" t="s">
        <v>83</v>
      </c>
      <c r="AV144" s="13" t="s">
        <v>83</v>
      </c>
      <c r="AW144" s="13" t="s">
        <v>30</v>
      </c>
      <c r="AX144" s="13" t="s">
        <v>81</v>
      </c>
      <c r="AY144" s="210" t="s">
        <v>116</v>
      </c>
    </row>
    <row r="145" spans="1:65" s="2" customFormat="1" ht="24.2" customHeight="1">
      <c r="A145" s="34"/>
      <c r="B145" s="35"/>
      <c r="C145" s="186" t="s">
        <v>169</v>
      </c>
      <c r="D145" s="186" t="s">
        <v>118</v>
      </c>
      <c r="E145" s="187" t="s">
        <v>170</v>
      </c>
      <c r="F145" s="188" t="s">
        <v>171</v>
      </c>
      <c r="G145" s="189" t="s">
        <v>149</v>
      </c>
      <c r="H145" s="190">
        <v>50.6</v>
      </c>
      <c r="I145" s="191"/>
      <c r="J145" s="192">
        <f>ROUND(I145*H145,2)</f>
        <v>0</v>
      </c>
      <c r="K145" s="188" t="s">
        <v>122</v>
      </c>
      <c r="L145" s="39"/>
      <c r="M145" s="193" t="s">
        <v>1</v>
      </c>
      <c r="N145" s="194" t="s">
        <v>38</v>
      </c>
      <c r="O145" s="71"/>
      <c r="P145" s="195">
        <f>O145*H145</f>
        <v>0</v>
      </c>
      <c r="Q145" s="195">
        <v>0</v>
      </c>
      <c r="R145" s="195">
        <f>Q145*H145</f>
        <v>0</v>
      </c>
      <c r="S145" s="195">
        <v>0</v>
      </c>
      <c r="T145" s="196">
        <f>S145*H145</f>
        <v>0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R145" s="197" t="s">
        <v>123</v>
      </c>
      <c r="AT145" s="197" t="s">
        <v>118</v>
      </c>
      <c r="AU145" s="197" t="s">
        <v>83</v>
      </c>
      <c r="AY145" s="17" t="s">
        <v>116</v>
      </c>
      <c r="BE145" s="198">
        <f>IF(N145="základní",J145,0)</f>
        <v>0</v>
      </c>
      <c r="BF145" s="198">
        <f>IF(N145="snížená",J145,0)</f>
        <v>0</v>
      </c>
      <c r="BG145" s="198">
        <f>IF(N145="zákl. přenesená",J145,0)</f>
        <v>0</v>
      </c>
      <c r="BH145" s="198">
        <f>IF(N145="sníž. přenesená",J145,0)</f>
        <v>0</v>
      </c>
      <c r="BI145" s="198">
        <f>IF(N145="nulová",J145,0)</f>
        <v>0</v>
      </c>
      <c r="BJ145" s="17" t="s">
        <v>81</v>
      </c>
      <c r="BK145" s="198">
        <f>ROUND(I145*H145,2)</f>
        <v>0</v>
      </c>
      <c r="BL145" s="17" t="s">
        <v>123</v>
      </c>
      <c r="BM145" s="197" t="s">
        <v>172</v>
      </c>
    </row>
    <row r="146" spans="1:65" s="14" customFormat="1">
      <c r="B146" s="211"/>
      <c r="C146" s="212"/>
      <c r="D146" s="201" t="s">
        <v>125</v>
      </c>
      <c r="E146" s="213" t="s">
        <v>1</v>
      </c>
      <c r="F146" s="214" t="s">
        <v>173</v>
      </c>
      <c r="G146" s="212"/>
      <c r="H146" s="213" t="s">
        <v>1</v>
      </c>
      <c r="I146" s="215"/>
      <c r="J146" s="212"/>
      <c r="K146" s="212"/>
      <c r="L146" s="216"/>
      <c r="M146" s="217"/>
      <c r="N146" s="218"/>
      <c r="O146" s="218"/>
      <c r="P146" s="218"/>
      <c r="Q146" s="218"/>
      <c r="R146" s="218"/>
      <c r="S146" s="218"/>
      <c r="T146" s="219"/>
      <c r="AT146" s="220" t="s">
        <v>125</v>
      </c>
      <c r="AU146" s="220" t="s">
        <v>83</v>
      </c>
      <c r="AV146" s="14" t="s">
        <v>81</v>
      </c>
      <c r="AW146" s="14" t="s">
        <v>30</v>
      </c>
      <c r="AX146" s="14" t="s">
        <v>73</v>
      </c>
      <c r="AY146" s="220" t="s">
        <v>116</v>
      </c>
    </row>
    <row r="147" spans="1:65" s="13" customFormat="1">
      <c r="B147" s="199"/>
      <c r="C147" s="200"/>
      <c r="D147" s="201" t="s">
        <v>125</v>
      </c>
      <c r="E147" s="202" t="s">
        <v>1</v>
      </c>
      <c r="F147" s="203" t="s">
        <v>174</v>
      </c>
      <c r="G147" s="200"/>
      <c r="H147" s="204">
        <v>50.6</v>
      </c>
      <c r="I147" s="205"/>
      <c r="J147" s="200"/>
      <c r="K147" s="200"/>
      <c r="L147" s="206"/>
      <c r="M147" s="207"/>
      <c r="N147" s="208"/>
      <c r="O147" s="208"/>
      <c r="P147" s="208"/>
      <c r="Q147" s="208"/>
      <c r="R147" s="208"/>
      <c r="S147" s="208"/>
      <c r="T147" s="209"/>
      <c r="AT147" s="210" t="s">
        <v>125</v>
      </c>
      <c r="AU147" s="210" t="s">
        <v>83</v>
      </c>
      <c r="AV147" s="13" t="s">
        <v>83</v>
      </c>
      <c r="AW147" s="13" t="s">
        <v>30</v>
      </c>
      <c r="AX147" s="13" t="s">
        <v>81</v>
      </c>
      <c r="AY147" s="210" t="s">
        <v>116</v>
      </c>
    </row>
    <row r="148" spans="1:65" s="2" customFormat="1" ht="24.2" customHeight="1">
      <c r="A148" s="34"/>
      <c r="B148" s="35"/>
      <c r="C148" s="186" t="s">
        <v>175</v>
      </c>
      <c r="D148" s="186" t="s">
        <v>118</v>
      </c>
      <c r="E148" s="187" t="s">
        <v>176</v>
      </c>
      <c r="F148" s="188" t="s">
        <v>177</v>
      </c>
      <c r="G148" s="189" t="s">
        <v>149</v>
      </c>
      <c r="H148" s="190">
        <v>47.628</v>
      </c>
      <c r="I148" s="191"/>
      <c r="J148" s="192">
        <f>ROUND(I148*H148,2)</f>
        <v>0</v>
      </c>
      <c r="K148" s="188" t="s">
        <v>122</v>
      </c>
      <c r="L148" s="39"/>
      <c r="M148" s="193" t="s">
        <v>1</v>
      </c>
      <c r="N148" s="194" t="s">
        <v>38</v>
      </c>
      <c r="O148" s="71"/>
      <c r="P148" s="195">
        <f>O148*H148</f>
        <v>0</v>
      </c>
      <c r="Q148" s="195">
        <v>0</v>
      </c>
      <c r="R148" s="195">
        <f>Q148*H148</f>
        <v>0</v>
      </c>
      <c r="S148" s="195">
        <v>0</v>
      </c>
      <c r="T148" s="196">
        <f>S148*H148</f>
        <v>0</v>
      </c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R148" s="197" t="s">
        <v>123</v>
      </c>
      <c r="AT148" s="197" t="s">
        <v>118</v>
      </c>
      <c r="AU148" s="197" t="s">
        <v>83</v>
      </c>
      <c r="AY148" s="17" t="s">
        <v>116</v>
      </c>
      <c r="BE148" s="198">
        <f>IF(N148="základní",J148,0)</f>
        <v>0</v>
      </c>
      <c r="BF148" s="198">
        <f>IF(N148="snížená",J148,0)</f>
        <v>0</v>
      </c>
      <c r="BG148" s="198">
        <f>IF(N148="zákl. přenesená",J148,0)</f>
        <v>0</v>
      </c>
      <c r="BH148" s="198">
        <f>IF(N148="sníž. přenesená",J148,0)</f>
        <v>0</v>
      </c>
      <c r="BI148" s="198">
        <f>IF(N148="nulová",J148,0)</f>
        <v>0</v>
      </c>
      <c r="BJ148" s="17" t="s">
        <v>81</v>
      </c>
      <c r="BK148" s="198">
        <f>ROUND(I148*H148,2)</f>
        <v>0</v>
      </c>
      <c r="BL148" s="17" t="s">
        <v>123</v>
      </c>
      <c r="BM148" s="197" t="s">
        <v>178</v>
      </c>
    </row>
    <row r="149" spans="1:65" s="14" customFormat="1">
      <c r="B149" s="211"/>
      <c r="C149" s="212"/>
      <c r="D149" s="201" t="s">
        <v>125</v>
      </c>
      <c r="E149" s="213" t="s">
        <v>1</v>
      </c>
      <c r="F149" s="214" t="s">
        <v>179</v>
      </c>
      <c r="G149" s="212"/>
      <c r="H149" s="213" t="s">
        <v>1</v>
      </c>
      <c r="I149" s="215"/>
      <c r="J149" s="212"/>
      <c r="K149" s="212"/>
      <c r="L149" s="216"/>
      <c r="M149" s="217"/>
      <c r="N149" s="218"/>
      <c r="O149" s="218"/>
      <c r="P149" s="218"/>
      <c r="Q149" s="218"/>
      <c r="R149" s="218"/>
      <c r="S149" s="218"/>
      <c r="T149" s="219"/>
      <c r="AT149" s="220" t="s">
        <v>125</v>
      </c>
      <c r="AU149" s="220" t="s">
        <v>83</v>
      </c>
      <c r="AV149" s="14" t="s">
        <v>81</v>
      </c>
      <c r="AW149" s="14" t="s">
        <v>30</v>
      </c>
      <c r="AX149" s="14" t="s">
        <v>73</v>
      </c>
      <c r="AY149" s="220" t="s">
        <v>116</v>
      </c>
    </row>
    <row r="150" spans="1:65" s="13" customFormat="1">
      <c r="B150" s="199"/>
      <c r="C150" s="200"/>
      <c r="D150" s="201" t="s">
        <v>125</v>
      </c>
      <c r="E150" s="202" t="s">
        <v>1</v>
      </c>
      <c r="F150" s="203" t="s">
        <v>180</v>
      </c>
      <c r="G150" s="200"/>
      <c r="H150" s="204">
        <v>47.628</v>
      </c>
      <c r="I150" s="205"/>
      <c r="J150" s="200"/>
      <c r="K150" s="200"/>
      <c r="L150" s="206"/>
      <c r="M150" s="207"/>
      <c r="N150" s="208"/>
      <c r="O150" s="208"/>
      <c r="P150" s="208"/>
      <c r="Q150" s="208"/>
      <c r="R150" s="208"/>
      <c r="S150" s="208"/>
      <c r="T150" s="209"/>
      <c r="AT150" s="210" t="s">
        <v>125</v>
      </c>
      <c r="AU150" s="210" t="s">
        <v>83</v>
      </c>
      <c r="AV150" s="13" t="s">
        <v>83</v>
      </c>
      <c r="AW150" s="13" t="s">
        <v>30</v>
      </c>
      <c r="AX150" s="13" t="s">
        <v>81</v>
      </c>
      <c r="AY150" s="210" t="s">
        <v>116</v>
      </c>
    </row>
    <row r="151" spans="1:65" s="2" customFormat="1" ht="24.2" customHeight="1">
      <c r="A151" s="34"/>
      <c r="B151" s="35"/>
      <c r="C151" s="186" t="s">
        <v>181</v>
      </c>
      <c r="D151" s="186" t="s">
        <v>118</v>
      </c>
      <c r="E151" s="187" t="s">
        <v>182</v>
      </c>
      <c r="F151" s="188" t="s">
        <v>183</v>
      </c>
      <c r="G151" s="189" t="s">
        <v>184</v>
      </c>
      <c r="H151" s="190">
        <v>88.111999999999995</v>
      </c>
      <c r="I151" s="191"/>
      <c r="J151" s="192">
        <f>ROUND(I151*H151,2)</f>
        <v>0</v>
      </c>
      <c r="K151" s="188" t="s">
        <v>122</v>
      </c>
      <c r="L151" s="39"/>
      <c r="M151" s="193" t="s">
        <v>1</v>
      </c>
      <c r="N151" s="194" t="s">
        <v>38</v>
      </c>
      <c r="O151" s="71"/>
      <c r="P151" s="195">
        <f>O151*H151</f>
        <v>0</v>
      </c>
      <c r="Q151" s="195">
        <v>0</v>
      </c>
      <c r="R151" s="195">
        <f>Q151*H151</f>
        <v>0</v>
      </c>
      <c r="S151" s="195">
        <v>0</v>
      </c>
      <c r="T151" s="196">
        <f>S151*H151</f>
        <v>0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R151" s="197" t="s">
        <v>123</v>
      </c>
      <c r="AT151" s="197" t="s">
        <v>118</v>
      </c>
      <c r="AU151" s="197" t="s">
        <v>83</v>
      </c>
      <c r="AY151" s="17" t="s">
        <v>116</v>
      </c>
      <c r="BE151" s="198">
        <f>IF(N151="základní",J151,0)</f>
        <v>0</v>
      </c>
      <c r="BF151" s="198">
        <f>IF(N151="snížená",J151,0)</f>
        <v>0</v>
      </c>
      <c r="BG151" s="198">
        <f>IF(N151="zákl. přenesená",J151,0)</f>
        <v>0</v>
      </c>
      <c r="BH151" s="198">
        <f>IF(N151="sníž. přenesená",J151,0)</f>
        <v>0</v>
      </c>
      <c r="BI151" s="198">
        <f>IF(N151="nulová",J151,0)</f>
        <v>0</v>
      </c>
      <c r="BJ151" s="17" t="s">
        <v>81</v>
      </c>
      <c r="BK151" s="198">
        <f>ROUND(I151*H151,2)</f>
        <v>0</v>
      </c>
      <c r="BL151" s="17" t="s">
        <v>123</v>
      </c>
      <c r="BM151" s="197" t="s">
        <v>185</v>
      </c>
    </row>
    <row r="152" spans="1:65" s="13" customFormat="1" ht="22.5">
      <c r="B152" s="199"/>
      <c r="C152" s="200"/>
      <c r="D152" s="201" t="s">
        <v>125</v>
      </c>
      <c r="E152" s="202" t="s">
        <v>1</v>
      </c>
      <c r="F152" s="203" t="s">
        <v>186</v>
      </c>
      <c r="G152" s="200"/>
      <c r="H152" s="204">
        <v>47.628</v>
      </c>
      <c r="I152" s="205"/>
      <c r="J152" s="200"/>
      <c r="K152" s="200"/>
      <c r="L152" s="206"/>
      <c r="M152" s="207"/>
      <c r="N152" s="208"/>
      <c r="O152" s="208"/>
      <c r="P152" s="208"/>
      <c r="Q152" s="208"/>
      <c r="R152" s="208"/>
      <c r="S152" s="208"/>
      <c r="T152" s="209"/>
      <c r="AT152" s="210" t="s">
        <v>125</v>
      </c>
      <c r="AU152" s="210" t="s">
        <v>83</v>
      </c>
      <c r="AV152" s="13" t="s">
        <v>83</v>
      </c>
      <c r="AW152" s="13" t="s">
        <v>30</v>
      </c>
      <c r="AX152" s="13" t="s">
        <v>81</v>
      </c>
      <c r="AY152" s="210" t="s">
        <v>116</v>
      </c>
    </row>
    <row r="153" spans="1:65" s="13" customFormat="1">
      <c r="B153" s="199"/>
      <c r="C153" s="200"/>
      <c r="D153" s="201" t="s">
        <v>125</v>
      </c>
      <c r="E153" s="200"/>
      <c r="F153" s="203" t="s">
        <v>187</v>
      </c>
      <c r="G153" s="200"/>
      <c r="H153" s="204">
        <v>88.111999999999995</v>
      </c>
      <c r="I153" s="205"/>
      <c r="J153" s="200"/>
      <c r="K153" s="200"/>
      <c r="L153" s="206"/>
      <c r="M153" s="207"/>
      <c r="N153" s="208"/>
      <c r="O153" s="208"/>
      <c r="P153" s="208"/>
      <c r="Q153" s="208"/>
      <c r="R153" s="208"/>
      <c r="S153" s="208"/>
      <c r="T153" s="209"/>
      <c r="AT153" s="210" t="s">
        <v>125</v>
      </c>
      <c r="AU153" s="210" t="s">
        <v>83</v>
      </c>
      <c r="AV153" s="13" t="s">
        <v>83</v>
      </c>
      <c r="AW153" s="13" t="s">
        <v>4</v>
      </c>
      <c r="AX153" s="13" t="s">
        <v>81</v>
      </c>
      <c r="AY153" s="210" t="s">
        <v>116</v>
      </c>
    </row>
    <row r="154" spans="1:65" s="2" customFormat="1" ht="14.45" customHeight="1">
      <c r="A154" s="34"/>
      <c r="B154" s="35"/>
      <c r="C154" s="186" t="s">
        <v>188</v>
      </c>
      <c r="D154" s="186" t="s">
        <v>118</v>
      </c>
      <c r="E154" s="187" t="s">
        <v>189</v>
      </c>
      <c r="F154" s="188" t="s">
        <v>190</v>
      </c>
      <c r="G154" s="189" t="s">
        <v>149</v>
      </c>
      <c r="H154" s="190">
        <v>47.628</v>
      </c>
      <c r="I154" s="191"/>
      <c r="J154" s="192">
        <f>ROUND(I154*H154,2)</f>
        <v>0</v>
      </c>
      <c r="K154" s="188" t="s">
        <v>122</v>
      </c>
      <c r="L154" s="39"/>
      <c r="M154" s="193" t="s">
        <v>1</v>
      </c>
      <c r="N154" s="194" t="s">
        <v>38</v>
      </c>
      <c r="O154" s="71"/>
      <c r="P154" s="195">
        <f>O154*H154</f>
        <v>0</v>
      </c>
      <c r="Q154" s="195">
        <v>0</v>
      </c>
      <c r="R154" s="195">
        <f>Q154*H154</f>
        <v>0</v>
      </c>
      <c r="S154" s="195">
        <v>0</v>
      </c>
      <c r="T154" s="196">
        <f>S154*H154</f>
        <v>0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R154" s="197" t="s">
        <v>123</v>
      </c>
      <c r="AT154" s="197" t="s">
        <v>118</v>
      </c>
      <c r="AU154" s="197" t="s">
        <v>83</v>
      </c>
      <c r="AY154" s="17" t="s">
        <v>116</v>
      </c>
      <c r="BE154" s="198">
        <f>IF(N154="základní",J154,0)</f>
        <v>0</v>
      </c>
      <c r="BF154" s="198">
        <f>IF(N154="snížená",J154,0)</f>
        <v>0</v>
      </c>
      <c r="BG154" s="198">
        <f>IF(N154="zákl. přenesená",J154,0)</f>
        <v>0</v>
      </c>
      <c r="BH154" s="198">
        <f>IF(N154="sníž. přenesená",J154,0)</f>
        <v>0</v>
      </c>
      <c r="BI154" s="198">
        <f>IF(N154="nulová",J154,0)</f>
        <v>0</v>
      </c>
      <c r="BJ154" s="17" t="s">
        <v>81</v>
      </c>
      <c r="BK154" s="198">
        <f>ROUND(I154*H154,2)</f>
        <v>0</v>
      </c>
      <c r="BL154" s="17" t="s">
        <v>123</v>
      </c>
      <c r="BM154" s="197" t="s">
        <v>191</v>
      </c>
    </row>
    <row r="155" spans="1:65" s="13" customFormat="1" ht="22.5">
      <c r="B155" s="199"/>
      <c r="C155" s="200"/>
      <c r="D155" s="201" t="s">
        <v>125</v>
      </c>
      <c r="E155" s="202" t="s">
        <v>1</v>
      </c>
      <c r="F155" s="203" t="s">
        <v>186</v>
      </c>
      <c r="G155" s="200"/>
      <c r="H155" s="204">
        <v>47.628</v>
      </c>
      <c r="I155" s="205"/>
      <c r="J155" s="200"/>
      <c r="K155" s="200"/>
      <c r="L155" s="206"/>
      <c r="M155" s="207"/>
      <c r="N155" s="208"/>
      <c r="O155" s="208"/>
      <c r="P155" s="208"/>
      <c r="Q155" s="208"/>
      <c r="R155" s="208"/>
      <c r="S155" s="208"/>
      <c r="T155" s="209"/>
      <c r="AT155" s="210" t="s">
        <v>125</v>
      </c>
      <c r="AU155" s="210" t="s">
        <v>83</v>
      </c>
      <c r="AV155" s="13" t="s">
        <v>83</v>
      </c>
      <c r="AW155" s="13" t="s">
        <v>30</v>
      </c>
      <c r="AX155" s="13" t="s">
        <v>81</v>
      </c>
      <c r="AY155" s="210" t="s">
        <v>116</v>
      </c>
    </row>
    <row r="156" spans="1:65" s="2" customFormat="1" ht="24.2" customHeight="1">
      <c r="A156" s="34"/>
      <c r="B156" s="35"/>
      <c r="C156" s="186" t="s">
        <v>192</v>
      </c>
      <c r="D156" s="186" t="s">
        <v>118</v>
      </c>
      <c r="E156" s="187" t="s">
        <v>193</v>
      </c>
      <c r="F156" s="188" t="s">
        <v>194</v>
      </c>
      <c r="G156" s="189" t="s">
        <v>121</v>
      </c>
      <c r="H156" s="190">
        <v>945</v>
      </c>
      <c r="I156" s="191"/>
      <c r="J156" s="192">
        <f>ROUND(I156*H156,2)</f>
        <v>0</v>
      </c>
      <c r="K156" s="188" t="s">
        <v>122</v>
      </c>
      <c r="L156" s="39"/>
      <c r="M156" s="193" t="s">
        <v>1</v>
      </c>
      <c r="N156" s="194" t="s">
        <v>38</v>
      </c>
      <c r="O156" s="71"/>
      <c r="P156" s="195">
        <f>O156*H156</f>
        <v>0</v>
      </c>
      <c r="Q156" s="195">
        <v>0</v>
      </c>
      <c r="R156" s="195">
        <f>Q156*H156</f>
        <v>0</v>
      </c>
      <c r="S156" s="195">
        <v>0</v>
      </c>
      <c r="T156" s="196">
        <f>S156*H156</f>
        <v>0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R156" s="197" t="s">
        <v>123</v>
      </c>
      <c r="AT156" s="197" t="s">
        <v>118</v>
      </c>
      <c r="AU156" s="197" t="s">
        <v>83</v>
      </c>
      <c r="AY156" s="17" t="s">
        <v>116</v>
      </c>
      <c r="BE156" s="198">
        <f>IF(N156="základní",J156,0)</f>
        <v>0</v>
      </c>
      <c r="BF156" s="198">
        <f>IF(N156="snížená",J156,0)</f>
        <v>0</v>
      </c>
      <c r="BG156" s="198">
        <f>IF(N156="zákl. přenesená",J156,0)</f>
        <v>0</v>
      </c>
      <c r="BH156" s="198">
        <f>IF(N156="sníž. přenesená",J156,0)</f>
        <v>0</v>
      </c>
      <c r="BI156" s="198">
        <f>IF(N156="nulová",J156,0)</f>
        <v>0</v>
      </c>
      <c r="BJ156" s="17" t="s">
        <v>81</v>
      </c>
      <c r="BK156" s="198">
        <f>ROUND(I156*H156,2)</f>
        <v>0</v>
      </c>
      <c r="BL156" s="17" t="s">
        <v>123</v>
      </c>
      <c r="BM156" s="197" t="s">
        <v>195</v>
      </c>
    </row>
    <row r="157" spans="1:65" s="14" customFormat="1">
      <c r="B157" s="211"/>
      <c r="C157" s="212"/>
      <c r="D157" s="201" t="s">
        <v>125</v>
      </c>
      <c r="E157" s="213" t="s">
        <v>1</v>
      </c>
      <c r="F157" s="214" t="s">
        <v>196</v>
      </c>
      <c r="G157" s="212"/>
      <c r="H157" s="213" t="s">
        <v>1</v>
      </c>
      <c r="I157" s="215"/>
      <c r="J157" s="212"/>
      <c r="K157" s="212"/>
      <c r="L157" s="216"/>
      <c r="M157" s="217"/>
      <c r="N157" s="218"/>
      <c r="O157" s="218"/>
      <c r="P157" s="218"/>
      <c r="Q157" s="218"/>
      <c r="R157" s="218"/>
      <c r="S157" s="218"/>
      <c r="T157" s="219"/>
      <c r="AT157" s="220" t="s">
        <v>125</v>
      </c>
      <c r="AU157" s="220" t="s">
        <v>83</v>
      </c>
      <c r="AV157" s="14" t="s">
        <v>81</v>
      </c>
      <c r="AW157" s="14" t="s">
        <v>30</v>
      </c>
      <c r="AX157" s="14" t="s">
        <v>73</v>
      </c>
      <c r="AY157" s="220" t="s">
        <v>116</v>
      </c>
    </row>
    <row r="158" spans="1:65" s="13" customFormat="1">
      <c r="B158" s="199"/>
      <c r="C158" s="200"/>
      <c r="D158" s="201" t="s">
        <v>125</v>
      </c>
      <c r="E158" s="202" t="s">
        <v>1</v>
      </c>
      <c r="F158" s="203" t="s">
        <v>197</v>
      </c>
      <c r="G158" s="200"/>
      <c r="H158" s="204">
        <v>502.2</v>
      </c>
      <c r="I158" s="205"/>
      <c r="J158" s="200"/>
      <c r="K158" s="200"/>
      <c r="L158" s="206"/>
      <c r="M158" s="207"/>
      <c r="N158" s="208"/>
      <c r="O158" s="208"/>
      <c r="P158" s="208"/>
      <c r="Q158" s="208"/>
      <c r="R158" s="208"/>
      <c r="S158" s="208"/>
      <c r="T158" s="209"/>
      <c r="AT158" s="210" t="s">
        <v>125</v>
      </c>
      <c r="AU158" s="210" t="s">
        <v>83</v>
      </c>
      <c r="AV158" s="13" t="s">
        <v>83</v>
      </c>
      <c r="AW158" s="13" t="s">
        <v>30</v>
      </c>
      <c r="AX158" s="13" t="s">
        <v>73</v>
      </c>
      <c r="AY158" s="210" t="s">
        <v>116</v>
      </c>
    </row>
    <row r="159" spans="1:65" s="13" customFormat="1">
      <c r="B159" s="199"/>
      <c r="C159" s="200"/>
      <c r="D159" s="201" t="s">
        <v>125</v>
      </c>
      <c r="E159" s="202" t="s">
        <v>1</v>
      </c>
      <c r="F159" s="203" t="s">
        <v>198</v>
      </c>
      <c r="G159" s="200"/>
      <c r="H159" s="204">
        <v>442.8</v>
      </c>
      <c r="I159" s="205"/>
      <c r="J159" s="200"/>
      <c r="K159" s="200"/>
      <c r="L159" s="206"/>
      <c r="M159" s="207"/>
      <c r="N159" s="208"/>
      <c r="O159" s="208"/>
      <c r="P159" s="208"/>
      <c r="Q159" s="208"/>
      <c r="R159" s="208"/>
      <c r="S159" s="208"/>
      <c r="T159" s="209"/>
      <c r="AT159" s="210" t="s">
        <v>125</v>
      </c>
      <c r="AU159" s="210" t="s">
        <v>83</v>
      </c>
      <c r="AV159" s="13" t="s">
        <v>83</v>
      </c>
      <c r="AW159" s="13" t="s">
        <v>30</v>
      </c>
      <c r="AX159" s="13" t="s">
        <v>73</v>
      </c>
      <c r="AY159" s="210" t="s">
        <v>116</v>
      </c>
    </row>
    <row r="160" spans="1:65" s="15" customFormat="1">
      <c r="B160" s="221"/>
      <c r="C160" s="222"/>
      <c r="D160" s="201" t="s">
        <v>125</v>
      </c>
      <c r="E160" s="223" t="s">
        <v>1</v>
      </c>
      <c r="F160" s="224" t="s">
        <v>199</v>
      </c>
      <c r="G160" s="222"/>
      <c r="H160" s="225">
        <v>945</v>
      </c>
      <c r="I160" s="226"/>
      <c r="J160" s="222"/>
      <c r="K160" s="222"/>
      <c r="L160" s="227"/>
      <c r="M160" s="228"/>
      <c r="N160" s="229"/>
      <c r="O160" s="229"/>
      <c r="P160" s="229"/>
      <c r="Q160" s="229"/>
      <c r="R160" s="229"/>
      <c r="S160" s="229"/>
      <c r="T160" s="230"/>
      <c r="AT160" s="231" t="s">
        <v>125</v>
      </c>
      <c r="AU160" s="231" t="s">
        <v>83</v>
      </c>
      <c r="AV160" s="15" t="s">
        <v>123</v>
      </c>
      <c r="AW160" s="15" t="s">
        <v>30</v>
      </c>
      <c r="AX160" s="15" t="s">
        <v>81</v>
      </c>
      <c r="AY160" s="231" t="s">
        <v>116</v>
      </c>
    </row>
    <row r="161" spans="1:65" s="2" customFormat="1" ht="24.2" customHeight="1">
      <c r="A161" s="34"/>
      <c r="B161" s="35"/>
      <c r="C161" s="186" t="s">
        <v>8</v>
      </c>
      <c r="D161" s="186" t="s">
        <v>118</v>
      </c>
      <c r="E161" s="187" t="s">
        <v>200</v>
      </c>
      <c r="F161" s="188" t="s">
        <v>201</v>
      </c>
      <c r="G161" s="189" t="s">
        <v>121</v>
      </c>
      <c r="H161" s="190">
        <v>230</v>
      </c>
      <c r="I161" s="191"/>
      <c r="J161" s="192">
        <f>ROUND(I161*H161,2)</f>
        <v>0</v>
      </c>
      <c r="K161" s="188" t="s">
        <v>122</v>
      </c>
      <c r="L161" s="39"/>
      <c r="M161" s="193" t="s">
        <v>1</v>
      </c>
      <c r="N161" s="194" t="s">
        <v>38</v>
      </c>
      <c r="O161" s="71"/>
      <c r="P161" s="195">
        <f>O161*H161</f>
        <v>0</v>
      </c>
      <c r="Q161" s="195">
        <v>0</v>
      </c>
      <c r="R161" s="195">
        <f>Q161*H161</f>
        <v>0</v>
      </c>
      <c r="S161" s="195">
        <v>0</v>
      </c>
      <c r="T161" s="196">
        <f>S161*H161</f>
        <v>0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R161" s="197" t="s">
        <v>123</v>
      </c>
      <c r="AT161" s="197" t="s">
        <v>118</v>
      </c>
      <c r="AU161" s="197" t="s">
        <v>83</v>
      </c>
      <c r="AY161" s="17" t="s">
        <v>116</v>
      </c>
      <c r="BE161" s="198">
        <f>IF(N161="základní",J161,0)</f>
        <v>0</v>
      </c>
      <c r="BF161" s="198">
        <f>IF(N161="snížená",J161,0)</f>
        <v>0</v>
      </c>
      <c r="BG161" s="198">
        <f>IF(N161="zákl. přenesená",J161,0)</f>
        <v>0</v>
      </c>
      <c r="BH161" s="198">
        <f>IF(N161="sníž. přenesená",J161,0)</f>
        <v>0</v>
      </c>
      <c r="BI161" s="198">
        <f>IF(N161="nulová",J161,0)</f>
        <v>0</v>
      </c>
      <c r="BJ161" s="17" t="s">
        <v>81</v>
      </c>
      <c r="BK161" s="198">
        <f>ROUND(I161*H161,2)</f>
        <v>0</v>
      </c>
      <c r="BL161" s="17" t="s">
        <v>123</v>
      </c>
      <c r="BM161" s="197" t="s">
        <v>202</v>
      </c>
    </row>
    <row r="162" spans="1:65" s="13" customFormat="1" ht="22.5">
      <c r="B162" s="199"/>
      <c r="C162" s="200"/>
      <c r="D162" s="201" t="s">
        <v>125</v>
      </c>
      <c r="E162" s="202" t="s">
        <v>1</v>
      </c>
      <c r="F162" s="203" t="s">
        <v>203</v>
      </c>
      <c r="G162" s="200"/>
      <c r="H162" s="204">
        <v>230</v>
      </c>
      <c r="I162" s="205"/>
      <c r="J162" s="200"/>
      <c r="K162" s="200"/>
      <c r="L162" s="206"/>
      <c r="M162" s="207"/>
      <c r="N162" s="208"/>
      <c r="O162" s="208"/>
      <c r="P162" s="208"/>
      <c r="Q162" s="208"/>
      <c r="R162" s="208"/>
      <c r="S162" s="208"/>
      <c r="T162" s="209"/>
      <c r="AT162" s="210" t="s">
        <v>125</v>
      </c>
      <c r="AU162" s="210" t="s">
        <v>83</v>
      </c>
      <c r="AV162" s="13" t="s">
        <v>83</v>
      </c>
      <c r="AW162" s="13" t="s">
        <v>30</v>
      </c>
      <c r="AX162" s="13" t="s">
        <v>81</v>
      </c>
      <c r="AY162" s="210" t="s">
        <v>116</v>
      </c>
    </row>
    <row r="163" spans="1:65" s="2" customFormat="1" ht="14.45" customHeight="1">
      <c r="A163" s="34"/>
      <c r="B163" s="35"/>
      <c r="C163" s="232" t="s">
        <v>204</v>
      </c>
      <c r="D163" s="232" t="s">
        <v>205</v>
      </c>
      <c r="E163" s="233" t="s">
        <v>206</v>
      </c>
      <c r="F163" s="234" t="s">
        <v>207</v>
      </c>
      <c r="G163" s="235" t="s">
        <v>208</v>
      </c>
      <c r="H163" s="236">
        <v>3.45</v>
      </c>
      <c r="I163" s="237"/>
      <c r="J163" s="238">
        <f>ROUND(I163*H163,2)</f>
        <v>0</v>
      </c>
      <c r="K163" s="234" t="s">
        <v>122</v>
      </c>
      <c r="L163" s="239"/>
      <c r="M163" s="240" t="s">
        <v>1</v>
      </c>
      <c r="N163" s="241" t="s">
        <v>38</v>
      </c>
      <c r="O163" s="71"/>
      <c r="P163" s="195">
        <f>O163*H163</f>
        <v>0</v>
      </c>
      <c r="Q163" s="195">
        <v>1E-3</v>
      </c>
      <c r="R163" s="195">
        <f>Q163*H163</f>
        <v>3.4500000000000004E-3</v>
      </c>
      <c r="S163" s="195">
        <v>0</v>
      </c>
      <c r="T163" s="196">
        <f>S163*H163</f>
        <v>0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R163" s="197" t="s">
        <v>157</v>
      </c>
      <c r="AT163" s="197" t="s">
        <v>205</v>
      </c>
      <c r="AU163" s="197" t="s">
        <v>83</v>
      </c>
      <c r="AY163" s="17" t="s">
        <v>116</v>
      </c>
      <c r="BE163" s="198">
        <f>IF(N163="základní",J163,0)</f>
        <v>0</v>
      </c>
      <c r="BF163" s="198">
        <f>IF(N163="snížená",J163,0)</f>
        <v>0</v>
      </c>
      <c r="BG163" s="198">
        <f>IF(N163="zákl. přenesená",J163,0)</f>
        <v>0</v>
      </c>
      <c r="BH163" s="198">
        <f>IF(N163="sníž. přenesená",J163,0)</f>
        <v>0</v>
      </c>
      <c r="BI163" s="198">
        <f>IF(N163="nulová",J163,0)</f>
        <v>0</v>
      </c>
      <c r="BJ163" s="17" t="s">
        <v>81</v>
      </c>
      <c r="BK163" s="198">
        <f>ROUND(I163*H163,2)</f>
        <v>0</v>
      </c>
      <c r="BL163" s="17" t="s">
        <v>123</v>
      </c>
      <c r="BM163" s="197" t="s">
        <v>209</v>
      </c>
    </row>
    <row r="164" spans="1:65" s="13" customFormat="1">
      <c r="B164" s="199"/>
      <c r="C164" s="200"/>
      <c r="D164" s="201" t="s">
        <v>125</v>
      </c>
      <c r="E164" s="202" t="s">
        <v>1</v>
      </c>
      <c r="F164" s="203" t="s">
        <v>210</v>
      </c>
      <c r="G164" s="200"/>
      <c r="H164" s="204">
        <v>230</v>
      </c>
      <c r="I164" s="205"/>
      <c r="J164" s="200"/>
      <c r="K164" s="200"/>
      <c r="L164" s="206"/>
      <c r="M164" s="207"/>
      <c r="N164" s="208"/>
      <c r="O164" s="208"/>
      <c r="P164" s="208"/>
      <c r="Q164" s="208"/>
      <c r="R164" s="208"/>
      <c r="S164" s="208"/>
      <c r="T164" s="209"/>
      <c r="AT164" s="210" t="s">
        <v>125</v>
      </c>
      <c r="AU164" s="210" t="s">
        <v>83</v>
      </c>
      <c r="AV164" s="13" t="s">
        <v>83</v>
      </c>
      <c r="AW164" s="13" t="s">
        <v>30</v>
      </c>
      <c r="AX164" s="13" t="s">
        <v>81</v>
      </c>
      <c r="AY164" s="210" t="s">
        <v>116</v>
      </c>
    </row>
    <row r="165" spans="1:65" s="13" customFormat="1">
      <c r="B165" s="199"/>
      <c r="C165" s="200"/>
      <c r="D165" s="201" t="s">
        <v>125</v>
      </c>
      <c r="E165" s="200"/>
      <c r="F165" s="203" t="s">
        <v>211</v>
      </c>
      <c r="G165" s="200"/>
      <c r="H165" s="204">
        <v>3.45</v>
      </c>
      <c r="I165" s="205"/>
      <c r="J165" s="200"/>
      <c r="K165" s="200"/>
      <c r="L165" s="206"/>
      <c r="M165" s="207"/>
      <c r="N165" s="208"/>
      <c r="O165" s="208"/>
      <c r="P165" s="208"/>
      <c r="Q165" s="208"/>
      <c r="R165" s="208"/>
      <c r="S165" s="208"/>
      <c r="T165" s="209"/>
      <c r="AT165" s="210" t="s">
        <v>125</v>
      </c>
      <c r="AU165" s="210" t="s">
        <v>83</v>
      </c>
      <c r="AV165" s="13" t="s">
        <v>83</v>
      </c>
      <c r="AW165" s="13" t="s">
        <v>4</v>
      </c>
      <c r="AX165" s="13" t="s">
        <v>81</v>
      </c>
      <c r="AY165" s="210" t="s">
        <v>116</v>
      </c>
    </row>
    <row r="166" spans="1:65" s="12" customFormat="1" ht="22.9" customHeight="1">
      <c r="B166" s="170"/>
      <c r="C166" s="171"/>
      <c r="D166" s="172" t="s">
        <v>72</v>
      </c>
      <c r="E166" s="184" t="s">
        <v>140</v>
      </c>
      <c r="F166" s="184" t="s">
        <v>212</v>
      </c>
      <c r="G166" s="171"/>
      <c r="H166" s="171"/>
      <c r="I166" s="174"/>
      <c r="J166" s="185">
        <f>BK166</f>
        <v>0</v>
      </c>
      <c r="K166" s="171"/>
      <c r="L166" s="176"/>
      <c r="M166" s="177"/>
      <c r="N166" s="178"/>
      <c r="O166" s="178"/>
      <c r="P166" s="179">
        <f>SUM(P167:P192)</f>
        <v>0</v>
      </c>
      <c r="Q166" s="178"/>
      <c r="R166" s="179">
        <f>SUM(R167:R192)</f>
        <v>4.3315000000000001</v>
      </c>
      <c r="S166" s="178"/>
      <c r="T166" s="180">
        <f>SUM(T167:T192)</f>
        <v>0</v>
      </c>
      <c r="AR166" s="181" t="s">
        <v>81</v>
      </c>
      <c r="AT166" s="182" t="s">
        <v>72</v>
      </c>
      <c r="AU166" s="182" t="s">
        <v>81</v>
      </c>
      <c r="AY166" s="181" t="s">
        <v>116</v>
      </c>
      <c r="BK166" s="183">
        <f>SUM(BK167:BK192)</f>
        <v>0</v>
      </c>
    </row>
    <row r="167" spans="1:65" s="2" customFormat="1" ht="14.45" customHeight="1">
      <c r="A167" s="34"/>
      <c r="B167" s="35"/>
      <c r="C167" s="186" t="s">
        <v>213</v>
      </c>
      <c r="D167" s="186" t="s">
        <v>118</v>
      </c>
      <c r="E167" s="187" t="s">
        <v>214</v>
      </c>
      <c r="F167" s="188" t="s">
        <v>215</v>
      </c>
      <c r="G167" s="189" t="s">
        <v>121</v>
      </c>
      <c r="H167" s="190">
        <v>1004.4</v>
      </c>
      <c r="I167" s="191"/>
      <c r="J167" s="192">
        <f>ROUND(I167*H167,2)</f>
        <v>0</v>
      </c>
      <c r="K167" s="188" t="s">
        <v>122</v>
      </c>
      <c r="L167" s="39"/>
      <c r="M167" s="193" t="s">
        <v>1</v>
      </c>
      <c r="N167" s="194" t="s">
        <v>38</v>
      </c>
      <c r="O167" s="71"/>
      <c r="P167" s="195">
        <f>O167*H167</f>
        <v>0</v>
      </c>
      <c r="Q167" s="195">
        <v>0</v>
      </c>
      <c r="R167" s="195">
        <f>Q167*H167</f>
        <v>0</v>
      </c>
      <c r="S167" s="195">
        <v>0</v>
      </c>
      <c r="T167" s="196">
        <f>S167*H167</f>
        <v>0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R167" s="197" t="s">
        <v>123</v>
      </c>
      <c r="AT167" s="197" t="s">
        <v>118</v>
      </c>
      <c r="AU167" s="197" t="s">
        <v>83</v>
      </c>
      <c r="AY167" s="17" t="s">
        <v>116</v>
      </c>
      <c r="BE167" s="198">
        <f>IF(N167="základní",J167,0)</f>
        <v>0</v>
      </c>
      <c r="BF167" s="198">
        <f>IF(N167="snížená",J167,0)</f>
        <v>0</v>
      </c>
      <c r="BG167" s="198">
        <f>IF(N167="zákl. přenesená",J167,0)</f>
        <v>0</v>
      </c>
      <c r="BH167" s="198">
        <f>IF(N167="sníž. přenesená",J167,0)</f>
        <v>0</v>
      </c>
      <c r="BI167" s="198">
        <f>IF(N167="nulová",J167,0)</f>
        <v>0</v>
      </c>
      <c r="BJ167" s="17" t="s">
        <v>81</v>
      </c>
      <c r="BK167" s="198">
        <f>ROUND(I167*H167,2)</f>
        <v>0</v>
      </c>
      <c r="BL167" s="17" t="s">
        <v>123</v>
      </c>
      <c r="BM167" s="197" t="s">
        <v>216</v>
      </c>
    </row>
    <row r="168" spans="1:65" s="13" customFormat="1" ht="22.5">
      <c r="B168" s="199"/>
      <c r="C168" s="200"/>
      <c r="D168" s="201" t="s">
        <v>125</v>
      </c>
      <c r="E168" s="202" t="s">
        <v>1</v>
      </c>
      <c r="F168" s="203" t="s">
        <v>217</v>
      </c>
      <c r="G168" s="200"/>
      <c r="H168" s="204">
        <v>1004.4</v>
      </c>
      <c r="I168" s="205"/>
      <c r="J168" s="200"/>
      <c r="K168" s="200"/>
      <c r="L168" s="206"/>
      <c r="M168" s="207"/>
      <c r="N168" s="208"/>
      <c r="O168" s="208"/>
      <c r="P168" s="208"/>
      <c r="Q168" s="208"/>
      <c r="R168" s="208"/>
      <c r="S168" s="208"/>
      <c r="T168" s="209"/>
      <c r="AT168" s="210" t="s">
        <v>125</v>
      </c>
      <c r="AU168" s="210" t="s">
        <v>83</v>
      </c>
      <c r="AV168" s="13" t="s">
        <v>83</v>
      </c>
      <c r="AW168" s="13" t="s">
        <v>30</v>
      </c>
      <c r="AX168" s="13" t="s">
        <v>81</v>
      </c>
      <c r="AY168" s="210" t="s">
        <v>116</v>
      </c>
    </row>
    <row r="169" spans="1:65" s="2" customFormat="1" ht="14.45" customHeight="1">
      <c r="A169" s="34"/>
      <c r="B169" s="35"/>
      <c r="C169" s="186" t="s">
        <v>218</v>
      </c>
      <c r="D169" s="186" t="s">
        <v>118</v>
      </c>
      <c r="E169" s="187" t="s">
        <v>219</v>
      </c>
      <c r="F169" s="188" t="s">
        <v>220</v>
      </c>
      <c r="G169" s="189" t="s">
        <v>121</v>
      </c>
      <c r="H169" s="190">
        <v>442.8</v>
      </c>
      <c r="I169" s="191"/>
      <c r="J169" s="192">
        <f>ROUND(I169*H169,2)</f>
        <v>0</v>
      </c>
      <c r="K169" s="188" t="s">
        <v>122</v>
      </c>
      <c r="L169" s="39"/>
      <c r="M169" s="193" t="s">
        <v>1</v>
      </c>
      <c r="N169" s="194" t="s">
        <v>38</v>
      </c>
      <c r="O169" s="71"/>
      <c r="P169" s="195">
        <f>O169*H169</f>
        <v>0</v>
      </c>
      <c r="Q169" s="195">
        <v>0</v>
      </c>
      <c r="R169" s="195">
        <f>Q169*H169</f>
        <v>0</v>
      </c>
      <c r="S169" s="195">
        <v>0</v>
      </c>
      <c r="T169" s="196">
        <f>S169*H169</f>
        <v>0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R169" s="197" t="s">
        <v>123</v>
      </c>
      <c r="AT169" s="197" t="s">
        <v>118</v>
      </c>
      <c r="AU169" s="197" t="s">
        <v>83</v>
      </c>
      <c r="AY169" s="17" t="s">
        <v>116</v>
      </c>
      <c r="BE169" s="198">
        <f>IF(N169="základní",J169,0)</f>
        <v>0</v>
      </c>
      <c r="BF169" s="198">
        <f>IF(N169="snížená",J169,0)</f>
        <v>0</v>
      </c>
      <c r="BG169" s="198">
        <f>IF(N169="zákl. přenesená",J169,0)</f>
        <v>0</v>
      </c>
      <c r="BH169" s="198">
        <f>IF(N169="sníž. přenesená",J169,0)</f>
        <v>0</v>
      </c>
      <c r="BI169" s="198">
        <f>IF(N169="nulová",J169,0)</f>
        <v>0</v>
      </c>
      <c r="BJ169" s="17" t="s">
        <v>81</v>
      </c>
      <c r="BK169" s="198">
        <f>ROUND(I169*H169,2)</f>
        <v>0</v>
      </c>
      <c r="BL169" s="17" t="s">
        <v>123</v>
      </c>
      <c r="BM169" s="197" t="s">
        <v>221</v>
      </c>
    </row>
    <row r="170" spans="1:65" s="13" customFormat="1" ht="22.5">
      <c r="B170" s="199"/>
      <c r="C170" s="200"/>
      <c r="D170" s="201" t="s">
        <v>125</v>
      </c>
      <c r="E170" s="202" t="s">
        <v>1</v>
      </c>
      <c r="F170" s="203" t="s">
        <v>222</v>
      </c>
      <c r="G170" s="200"/>
      <c r="H170" s="204">
        <v>442.8</v>
      </c>
      <c r="I170" s="205"/>
      <c r="J170" s="200"/>
      <c r="K170" s="200"/>
      <c r="L170" s="206"/>
      <c r="M170" s="207"/>
      <c r="N170" s="208"/>
      <c r="O170" s="208"/>
      <c r="P170" s="208"/>
      <c r="Q170" s="208"/>
      <c r="R170" s="208"/>
      <c r="S170" s="208"/>
      <c r="T170" s="209"/>
      <c r="AT170" s="210" t="s">
        <v>125</v>
      </c>
      <c r="AU170" s="210" t="s">
        <v>83</v>
      </c>
      <c r="AV170" s="13" t="s">
        <v>83</v>
      </c>
      <c r="AW170" s="13" t="s">
        <v>30</v>
      </c>
      <c r="AX170" s="13" t="s">
        <v>81</v>
      </c>
      <c r="AY170" s="210" t="s">
        <v>116</v>
      </c>
    </row>
    <row r="171" spans="1:65" s="2" customFormat="1" ht="24.2" customHeight="1">
      <c r="A171" s="34"/>
      <c r="B171" s="35"/>
      <c r="C171" s="186" t="s">
        <v>223</v>
      </c>
      <c r="D171" s="186" t="s">
        <v>118</v>
      </c>
      <c r="E171" s="187" t="s">
        <v>224</v>
      </c>
      <c r="F171" s="188" t="s">
        <v>225</v>
      </c>
      <c r="G171" s="189" t="s">
        <v>121</v>
      </c>
      <c r="H171" s="190">
        <v>410</v>
      </c>
      <c r="I171" s="191"/>
      <c r="J171" s="192">
        <f>ROUND(I171*H171,2)</f>
        <v>0</v>
      </c>
      <c r="K171" s="188" t="s">
        <v>122</v>
      </c>
      <c r="L171" s="39"/>
      <c r="M171" s="193" t="s">
        <v>1</v>
      </c>
      <c r="N171" s="194" t="s">
        <v>38</v>
      </c>
      <c r="O171" s="71"/>
      <c r="P171" s="195">
        <f>O171*H171</f>
        <v>0</v>
      </c>
      <c r="Q171" s="195">
        <v>0</v>
      </c>
      <c r="R171" s="195">
        <f>Q171*H171</f>
        <v>0</v>
      </c>
      <c r="S171" s="195">
        <v>0</v>
      </c>
      <c r="T171" s="196">
        <f>S171*H171</f>
        <v>0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R171" s="197" t="s">
        <v>123</v>
      </c>
      <c r="AT171" s="197" t="s">
        <v>118</v>
      </c>
      <c r="AU171" s="197" t="s">
        <v>83</v>
      </c>
      <c r="AY171" s="17" t="s">
        <v>116</v>
      </c>
      <c r="BE171" s="198">
        <f>IF(N171="základní",J171,0)</f>
        <v>0</v>
      </c>
      <c r="BF171" s="198">
        <f>IF(N171="snížená",J171,0)</f>
        <v>0</v>
      </c>
      <c r="BG171" s="198">
        <f>IF(N171="zákl. přenesená",J171,0)</f>
        <v>0</v>
      </c>
      <c r="BH171" s="198">
        <f>IF(N171="sníž. přenesená",J171,0)</f>
        <v>0</v>
      </c>
      <c r="BI171" s="198">
        <f>IF(N171="nulová",J171,0)</f>
        <v>0</v>
      </c>
      <c r="BJ171" s="17" t="s">
        <v>81</v>
      </c>
      <c r="BK171" s="198">
        <f>ROUND(I171*H171,2)</f>
        <v>0</v>
      </c>
      <c r="BL171" s="17" t="s">
        <v>123</v>
      </c>
      <c r="BM171" s="197" t="s">
        <v>226</v>
      </c>
    </row>
    <row r="172" spans="1:65" s="13" customFormat="1">
      <c r="B172" s="199"/>
      <c r="C172" s="200"/>
      <c r="D172" s="201" t="s">
        <v>125</v>
      </c>
      <c r="E172" s="202" t="s">
        <v>1</v>
      </c>
      <c r="F172" s="203" t="s">
        <v>227</v>
      </c>
      <c r="G172" s="200"/>
      <c r="H172" s="204">
        <v>410</v>
      </c>
      <c r="I172" s="205"/>
      <c r="J172" s="200"/>
      <c r="K172" s="200"/>
      <c r="L172" s="206"/>
      <c r="M172" s="207"/>
      <c r="N172" s="208"/>
      <c r="O172" s="208"/>
      <c r="P172" s="208"/>
      <c r="Q172" s="208"/>
      <c r="R172" s="208"/>
      <c r="S172" s="208"/>
      <c r="T172" s="209"/>
      <c r="AT172" s="210" t="s">
        <v>125</v>
      </c>
      <c r="AU172" s="210" t="s">
        <v>83</v>
      </c>
      <c r="AV172" s="13" t="s">
        <v>83</v>
      </c>
      <c r="AW172" s="13" t="s">
        <v>30</v>
      </c>
      <c r="AX172" s="13" t="s">
        <v>81</v>
      </c>
      <c r="AY172" s="210" t="s">
        <v>116</v>
      </c>
    </row>
    <row r="173" spans="1:65" s="2" customFormat="1" ht="24.2" customHeight="1">
      <c r="A173" s="34"/>
      <c r="B173" s="35"/>
      <c r="C173" s="186" t="s">
        <v>228</v>
      </c>
      <c r="D173" s="186" t="s">
        <v>118</v>
      </c>
      <c r="E173" s="187" t="s">
        <v>229</v>
      </c>
      <c r="F173" s="188" t="s">
        <v>230</v>
      </c>
      <c r="G173" s="189" t="s">
        <v>121</v>
      </c>
      <c r="H173" s="190">
        <v>465</v>
      </c>
      <c r="I173" s="191"/>
      <c r="J173" s="192">
        <f>ROUND(I173*H173,2)</f>
        <v>0</v>
      </c>
      <c r="K173" s="188" t="s">
        <v>122</v>
      </c>
      <c r="L173" s="39"/>
      <c r="M173" s="193" t="s">
        <v>1</v>
      </c>
      <c r="N173" s="194" t="s">
        <v>38</v>
      </c>
      <c r="O173" s="71"/>
      <c r="P173" s="195">
        <f>O173*H173</f>
        <v>0</v>
      </c>
      <c r="Q173" s="195">
        <v>0</v>
      </c>
      <c r="R173" s="195">
        <f>Q173*H173</f>
        <v>0</v>
      </c>
      <c r="S173" s="195">
        <v>0</v>
      </c>
      <c r="T173" s="196">
        <f>S173*H173</f>
        <v>0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R173" s="197" t="s">
        <v>123</v>
      </c>
      <c r="AT173" s="197" t="s">
        <v>118</v>
      </c>
      <c r="AU173" s="197" t="s">
        <v>83</v>
      </c>
      <c r="AY173" s="17" t="s">
        <v>116</v>
      </c>
      <c r="BE173" s="198">
        <f>IF(N173="základní",J173,0)</f>
        <v>0</v>
      </c>
      <c r="BF173" s="198">
        <f>IF(N173="snížená",J173,0)</f>
        <v>0</v>
      </c>
      <c r="BG173" s="198">
        <f>IF(N173="zákl. přenesená",J173,0)</f>
        <v>0</v>
      </c>
      <c r="BH173" s="198">
        <f>IF(N173="sníž. přenesená",J173,0)</f>
        <v>0</v>
      </c>
      <c r="BI173" s="198">
        <f>IF(N173="nulová",J173,0)</f>
        <v>0</v>
      </c>
      <c r="BJ173" s="17" t="s">
        <v>81</v>
      </c>
      <c r="BK173" s="198">
        <f>ROUND(I173*H173,2)</f>
        <v>0</v>
      </c>
      <c r="BL173" s="17" t="s">
        <v>123</v>
      </c>
      <c r="BM173" s="197" t="s">
        <v>231</v>
      </c>
    </row>
    <row r="174" spans="1:65" s="13" customFormat="1">
      <c r="B174" s="199"/>
      <c r="C174" s="200"/>
      <c r="D174" s="201" t="s">
        <v>125</v>
      </c>
      <c r="E174" s="202" t="s">
        <v>1</v>
      </c>
      <c r="F174" s="203" t="s">
        <v>232</v>
      </c>
      <c r="G174" s="200"/>
      <c r="H174" s="204">
        <v>465</v>
      </c>
      <c r="I174" s="205"/>
      <c r="J174" s="200"/>
      <c r="K174" s="200"/>
      <c r="L174" s="206"/>
      <c r="M174" s="207"/>
      <c r="N174" s="208"/>
      <c r="O174" s="208"/>
      <c r="P174" s="208"/>
      <c r="Q174" s="208"/>
      <c r="R174" s="208"/>
      <c r="S174" s="208"/>
      <c r="T174" s="209"/>
      <c r="AT174" s="210" t="s">
        <v>125</v>
      </c>
      <c r="AU174" s="210" t="s">
        <v>83</v>
      </c>
      <c r="AV174" s="13" t="s">
        <v>83</v>
      </c>
      <c r="AW174" s="13" t="s">
        <v>30</v>
      </c>
      <c r="AX174" s="13" t="s">
        <v>81</v>
      </c>
      <c r="AY174" s="210" t="s">
        <v>116</v>
      </c>
    </row>
    <row r="175" spans="1:65" s="2" customFormat="1" ht="14.45" customHeight="1">
      <c r="A175" s="34"/>
      <c r="B175" s="35"/>
      <c r="C175" s="186" t="s">
        <v>7</v>
      </c>
      <c r="D175" s="186" t="s">
        <v>118</v>
      </c>
      <c r="E175" s="187" t="s">
        <v>233</v>
      </c>
      <c r="F175" s="188" t="s">
        <v>234</v>
      </c>
      <c r="G175" s="189" t="s">
        <v>121</v>
      </c>
      <c r="H175" s="190">
        <v>7.5</v>
      </c>
      <c r="I175" s="191"/>
      <c r="J175" s="192">
        <f>ROUND(I175*H175,2)</f>
        <v>0</v>
      </c>
      <c r="K175" s="188" t="s">
        <v>122</v>
      </c>
      <c r="L175" s="39"/>
      <c r="M175" s="193" t="s">
        <v>1</v>
      </c>
      <c r="N175" s="194" t="s">
        <v>38</v>
      </c>
      <c r="O175" s="71"/>
      <c r="P175" s="195">
        <f>O175*H175</f>
        <v>0</v>
      </c>
      <c r="Q175" s="195">
        <v>0.34499999999999997</v>
      </c>
      <c r="R175" s="195">
        <f>Q175*H175</f>
        <v>2.5874999999999999</v>
      </c>
      <c r="S175" s="195">
        <v>0</v>
      </c>
      <c r="T175" s="196">
        <f>S175*H175</f>
        <v>0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R175" s="197" t="s">
        <v>123</v>
      </c>
      <c r="AT175" s="197" t="s">
        <v>118</v>
      </c>
      <c r="AU175" s="197" t="s">
        <v>83</v>
      </c>
      <c r="AY175" s="17" t="s">
        <v>116</v>
      </c>
      <c r="BE175" s="198">
        <f>IF(N175="základní",J175,0)</f>
        <v>0</v>
      </c>
      <c r="BF175" s="198">
        <f>IF(N175="snížená",J175,0)</f>
        <v>0</v>
      </c>
      <c r="BG175" s="198">
        <f>IF(N175="zákl. přenesená",J175,0)</f>
        <v>0</v>
      </c>
      <c r="BH175" s="198">
        <f>IF(N175="sníž. přenesená",J175,0)</f>
        <v>0</v>
      </c>
      <c r="BI175" s="198">
        <f>IF(N175="nulová",J175,0)</f>
        <v>0</v>
      </c>
      <c r="BJ175" s="17" t="s">
        <v>81</v>
      </c>
      <c r="BK175" s="198">
        <f>ROUND(I175*H175,2)</f>
        <v>0</v>
      </c>
      <c r="BL175" s="17" t="s">
        <v>123</v>
      </c>
      <c r="BM175" s="197" t="s">
        <v>235</v>
      </c>
    </row>
    <row r="176" spans="1:65" s="13" customFormat="1">
      <c r="B176" s="199"/>
      <c r="C176" s="200"/>
      <c r="D176" s="201" t="s">
        <v>125</v>
      </c>
      <c r="E176" s="202" t="s">
        <v>1</v>
      </c>
      <c r="F176" s="203" t="s">
        <v>236</v>
      </c>
      <c r="G176" s="200"/>
      <c r="H176" s="204">
        <v>7.5</v>
      </c>
      <c r="I176" s="205"/>
      <c r="J176" s="200"/>
      <c r="K176" s="200"/>
      <c r="L176" s="206"/>
      <c r="M176" s="207"/>
      <c r="N176" s="208"/>
      <c r="O176" s="208"/>
      <c r="P176" s="208"/>
      <c r="Q176" s="208"/>
      <c r="R176" s="208"/>
      <c r="S176" s="208"/>
      <c r="T176" s="209"/>
      <c r="AT176" s="210" t="s">
        <v>125</v>
      </c>
      <c r="AU176" s="210" t="s">
        <v>83</v>
      </c>
      <c r="AV176" s="13" t="s">
        <v>83</v>
      </c>
      <c r="AW176" s="13" t="s">
        <v>30</v>
      </c>
      <c r="AX176" s="13" t="s">
        <v>81</v>
      </c>
      <c r="AY176" s="210" t="s">
        <v>116</v>
      </c>
    </row>
    <row r="177" spans="1:65" s="2" customFormat="1" ht="14.45" customHeight="1">
      <c r="A177" s="34"/>
      <c r="B177" s="35"/>
      <c r="C177" s="186" t="s">
        <v>237</v>
      </c>
      <c r="D177" s="186" t="s">
        <v>118</v>
      </c>
      <c r="E177" s="187" t="s">
        <v>238</v>
      </c>
      <c r="F177" s="188" t="s">
        <v>239</v>
      </c>
      <c r="G177" s="189" t="s">
        <v>149</v>
      </c>
      <c r="H177" s="190">
        <v>50.6</v>
      </c>
      <c r="I177" s="191"/>
      <c r="J177" s="192">
        <f>ROUND(I177*H177,2)</f>
        <v>0</v>
      </c>
      <c r="K177" s="188" t="s">
        <v>122</v>
      </c>
      <c r="L177" s="39"/>
      <c r="M177" s="193" t="s">
        <v>1</v>
      </c>
      <c r="N177" s="194" t="s">
        <v>38</v>
      </c>
      <c r="O177" s="71"/>
      <c r="P177" s="195">
        <f>O177*H177</f>
        <v>0</v>
      </c>
      <c r="Q177" s="195">
        <v>0</v>
      </c>
      <c r="R177" s="195">
        <f>Q177*H177</f>
        <v>0</v>
      </c>
      <c r="S177" s="195">
        <v>0</v>
      </c>
      <c r="T177" s="196">
        <f>S177*H177</f>
        <v>0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R177" s="197" t="s">
        <v>123</v>
      </c>
      <c r="AT177" s="197" t="s">
        <v>118</v>
      </c>
      <c r="AU177" s="197" t="s">
        <v>83</v>
      </c>
      <c r="AY177" s="17" t="s">
        <v>116</v>
      </c>
      <c r="BE177" s="198">
        <f>IF(N177="základní",J177,0)</f>
        <v>0</v>
      </c>
      <c r="BF177" s="198">
        <f>IF(N177="snížená",J177,0)</f>
        <v>0</v>
      </c>
      <c r="BG177" s="198">
        <f>IF(N177="zákl. přenesená",J177,0)</f>
        <v>0</v>
      </c>
      <c r="BH177" s="198">
        <f>IF(N177="sníž. přenesená",J177,0)</f>
        <v>0</v>
      </c>
      <c r="BI177" s="198">
        <f>IF(N177="nulová",J177,0)</f>
        <v>0</v>
      </c>
      <c r="BJ177" s="17" t="s">
        <v>81</v>
      </c>
      <c r="BK177" s="198">
        <f>ROUND(I177*H177,2)</f>
        <v>0</v>
      </c>
      <c r="BL177" s="17" t="s">
        <v>123</v>
      </c>
      <c r="BM177" s="197" t="s">
        <v>240</v>
      </c>
    </row>
    <row r="178" spans="1:65" s="13" customFormat="1" ht="22.5">
      <c r="B178" s="199"/>
      <c r="C178" s="200"/>
      <c r="D178" s="201" t="s">
        <v>125</v>
      </c>
      <c r="E178" s="202" t="s">
        <v>1</v>
      </c>
      <c r="F178" s="203" t="s">
        <v>241</v>
      </c>
      <c r="G178" s="200"/>
      <c r="H178" s="204">
        <v>50.6</v>
      </c>
      <c r="I178" s="205"/>
      <c r="J178" s="200"/>
      <c r="K178" s="200"/>
      <c r="L178" s="206"/>
      <c r="M178" s="207"/>
      <c r="N178" s="208"/>
      <c r="O178" s="208"/>
      <c r="P178" s="208"/>
      <c r="Q178" s="208"/>
      <c r="R178" s="208"/>
      <c r="S178" s="208"/>
      <c r="T178" s="209"/>
      <c r="AT178" s="210" t="s">
        <v>125</v>
      </c>
      <c r="AU178" s="210" t="s">
        <v>83</v>
      </c>
      <c r="AV178" s="13" t="s">
        <v>83</v>
      </c>
      <c r="AW178" s="13" t="s">
        <v>30</v>
      </c>
      <c r="AX178" s="13" t="s">
        <v>81</v>
      </c>
      <c r="AY178" s="210" t="s">
        <v>116</v>
      </c>
    </row>
    <row r="179" spans="1:65" s="2" customFormat="1" ht="24.2" customHeight="1">
      <c r="A179" s="34"/>
      <c r="B179" s="35"/>
      <c r="C179" s="186" t="s">
        <v>242</v>
      </c>
      <c r="D179" s="186" t="s">
        <v>118</v>
      </c>
      <c r="E179" s="187" t="s">
        <v>243</v>
      </c>
      <c r="F179" s="188" t="s">
        <v>244</v>
      </c>
      <c r="G179" s="189" t="s">
        <v>121</v>
      </c>
      <c r="H179" s="190">
        <v>875</v>
      </c>
      <c r="I179" s="191"/>
      <c r="J179" s="192">
        <f>ROUND(I179*H179,2)</f>
        <v>0</v>
      </c>
      <c r="K179" s="188" t="s">
        <v>122</v>
      </c>
      <c r="L179" s="39"/>
      <c r="M179" s="193" t="s">
        <v>1</v>
      </c>
      <c r="N179" s="194" t="s">
        <v>38</v>
      </c>
      <c r="O179" s="71"/>
      <c r="P179" s="195">
        <f>O179*H179</f>
        <v>0</v>
      </c>
      <c r="Q179" s="195">
        <v>0</v>
      </c>
      <c r="R179" s="195">
        <f>Q179*H179</f>
        <v>0</v>
      </c>
      <c r="S179" s="195">
        <v>0</v>
      </c>
      <c r="T179" s="196">
        <f>S179*H179</f>
        <v>0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R179" s="197" t="s">
        <v>123</v>
      </c>
      <c r="AT179" s="197" t="s">
        <v>118</v>
      </c>
      <c r="AU179" s="197" t="s">
        <v>83</v>
      </c>
      <c r="AY179" s="17" t="s">
        <v>116</v>
      </c>
      <c r="BE179" s="198">
        <f>IF(N179="základní",J179,0)</f>
        <v>0</v>
      </c>
      <c r="BF179" s="198">
        <f>IF(N179="snížená",J179,0)</f>
        <v>0</v>
      </c>
      <c r="BG179" s="198">
        <f>IF(N179="zákl. přenesená",J179,0)</f>
        <v>0</v>
      </c>
      <c r="BH179" s="198">
        <f>IF(N179="sníž. přenesená",J179,0)</f>
        <v>0</v>
      </c>
      <c r="BI179" s="198">
        <f>IF(N179="nulová",J179,0)</f>
        <v>0</v>
      </c>
      <c r="BJ179" s="17" t="s">
        <v>81</v>
      </c>
      <c r="BK179" s="198">
        <f>ROUND(I179*H179,2)</f>
        <v>0</v>
      </c>
      <c r="BL179" s="17" t="s">
        <v>123</v>
      </c>
      <c r="BM179" s="197" t="s">
        <v>245</v>
      </c>
    </row>
    <row r="180" spans="1:65" s="13" customFormat="1">
      <c r="B180" s="199"/>
      <c r="C180" s="200"/>
      <c r="D180" s="201" t="s">
        <v>125</v>
      </c>
      <c r="E180" s="202" t="s">
        <v>1</v>
      </c>
      <c r="F180" s="203" t="s">
        <v>227</v>
      </c>
      <c r="G180" s="200"/>
      <c r="H180" s="204">
        <v>410</v>
      </c>
      <c r="I180" s="205"/>
      <c r="J180" s="200"/>
      <c r="K180" s="200"/>
      <c r="L180" s="206"/>
      <c r="M180" s="207"/>
      <c r="N180" s="208"/>
      <c r="O180" s="208"/>
      <c r="P180" s="208"/>
      <c r="Q180" s="208"/>
      <c r="R180" s="208"/>
      <c r="S180" s="208"/>
      <c r="T180" s="209"/>
      <c r="AT180" s="210" t="s">
        <v>125</v>
      </c>
      <c r="AU180" s="210" t="s">
        <v>83</v>
      </c>
      <c r="AV180" s="13" t="s">
        <v>83</v>
      </c>
      <c r="AW180" s="13" t="s">
        <v>30</v>
      </c>
      <c r="AX180" s="13" t="s">
        <v>73</v>
      </c>
      <c r="AY180" s="210" t="s">
        <v>116</v>
      </c>
    </row>
    <row r="181" spans="1:65" s="13" customFormat="1">
      <c r="B181" s="199"/>
      <c r="C181" s="200"/>
      <c r="D181" s="201" t="s">
        <v>125</v>
      </c>
      <c r="E181" s="202" t="s">
        <v>1</v>
      </c>
      <c r="F181" s="203" t="s">
        <v>232</v>
      </c>
      <c r="G181" s="200"/>
      <c r="H181" s="204">
        <v>465</v>
      </c>
      <c r="I181" s="205"/>
      <c r="J181" s="200"/>
      <c r="K181" s="200"/>
      <c r="L181" s="206"/>
      <c r="M181" s="207"/>
      <c r="N181" s="208"/>
      <c r="O181" s="208"/>
      <c r="P181" s="208"/>
      <c r="Q181" s="208"/>
      <c r="R181" s="208"/>
      <c r="S181" s="208"/>
      <c r="T181" s="209"/>
      <c r="AT181" s="210" t="s">
        <v>125</v>
      </c>
      <c r="AU181" s="210" t="s">
        <v>83</v>
      </c>
      <c r="AV181" s="13" t="s">
        <v>83</v>
      </c>
      <c r="AW181" s="13" t="s">
        <v>30</v>
      </c>
      <c r="AX181" s="13" t="s">
        <v>73</v>
      </c>
      <c r="AY181" s="210" t="s">
        <v>116</v>
      </c>
    </row>
    <row r="182" spans="1:65" s="15" customFormat="1">
      <c r="B182" s="221"/>
      <c r="C182" s="222"/>
      <c r="D182" s="201" t="s">
        <v>125</v>
      </c>
      <c r="E182" s="223" t="s">
        <v>1</v>
      </c>
      <c r="F182" s="224" t="s">
        <v>199</v>
      </c>
      <c r="G182" s="222"/>
      <c r="H182" s="225">
        <v>875</v>
      </c>
      <c r="I182" s="226"/>
      <c r="J182" s="222"/>
      <c r="K182" s="222"/>
      <c r="L182" s="227"/>
      <c r="M182" s="228"/>
      <c r="N182" s="229"/>
      <c r="O182" s="229"/>
      <c r="P182" s="229"/>
      <c r="Q182" s="229"/>
      <c r="R182" s="229"/>
      <c r="S182" s="229"/>
      <c r="T182" s="230"/>
      <c r="AT182" s="231" t="s">
        <v>125</v>
      </c>
      <c r="AU182" s="231" t="s">
        <v>83</v>
      </c>
      <c r="AV182" s="15" t="s">
        <v>123</v>
      </c>
      <c r="AW182" s="15" t="s">
        <v>30</v>
      </c>
      <c r="AX182" s="15" t="s">
        <v>81</v>
      </c>
      <c r="AY182" s="231" t="s">
        <v>116</v>
      </c>
    </row>
    <row r="183" spans="1:65" s="2" customFormat="1" ht="24.2" customHeight="1">
      <c r="A183" s="34"/>
      <c r="B183" s="35"/>
      <c r="C183" s="186" t="s">
        <v>246</v>
      </c>
      <c r="D183" s="186" t="s">
        <v>118</v>
      </c>
      <c r="E183" s="187" t="s">
        <v>247</v>
      </c>
      <c r="F183" s="188" t="s">
        <v>248</v>
      </c>
      <c r="G183" s="189" t="s">
        <v>121</v>
      </c>
      <c r="H183" s="190">
        <v>875</v>
      </c>
      <c r="I183" s="191"/>
      <c r="J183" s="192">
        <f>ROUND(I183*H183,2)</f>
        <v>0</v>
      </c>
      <c r="K183" s="188" t="s">
        <v>122</v>
      </c>
      <c r="L183" s="39"/>
      <c r="M183" s="193" t="s">
        <v>1</v>
      </c>
      <c r="N183" s="194" t="s">
        <v>38</v>
      </c>
      <c r="O183" s="71"/>
      <c r="P183" s="195">
        <f>O183*H183</f>
        <v>0</v>
      </c>
      <c r="Q183" s="195">
        <v>0</v>
      </c>
      <c r="R183" s="195">
        <f>Q183*H183</f>
        <v>0</v>
      </c>
      <c r="S183" s="195">
        <v>0</v>
      </c>
      <c r="T183" s="196">
        <f>S183*H183</f>
        <v>0</v>
      </c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R183" s="197" t="s">
        <v>123</v>
      </c>
      <c r="AT183" s="197" t="s">
        <v>118</v>
      </c>
      <c r="AU183" s="197" t="s">
        <v>83</v>
      </c>
      <c r="AY183" s="17" t="s">
        <v>116</v>
      </c>
      <c r="BE183" s="198">
        <f>IF(N183="základní",J183,0)</f>
        <v>0</v>
      </c>
      <c r="BF183" s="198">
        <f>IF(N183="snížená",J183,0)</f>
        <v>0</v>
      </c>
      <c r="BG183" s="198">
        <f>IF(N183="zákl. přenesená",J183,0)</f>
        <v>0</v>
      </c>
      <c r="BH183" s="198">
        <f>IF(N183="sníž. přenesená",J183,0)</f>
        <v>0</v>
      </c>
      <c r="BI183" s="198">
        <f>IF(N183="nulová",J183,0)</f>
        <v>0</v>
      </c>
      <c r="BJ183" s="17" t="s">
        <v>81</v>
      </c>
      <c r="BK183" s="198">
        <f>ROUND(I183*H183,2)</f>
        <v>0</v>
      </c>
      <c r="BL183" s="17" t="s">
        <v>123</v>
      </c>
      <c r="BM183" s="197" t="s">
        <v>249</v>
      </c>
    </row>
    <row r="184" spans="1:65" s="13" customFormat="1">
      <c r="B184" s="199"/>
      <c r="C184" s="200"/>
      <c r="D184" s="201" t="s">
        <v>125</v>
      </c>
      <c r="E184" s="202" t="s">
        <v>1</v>
      </c>
      <c r="F184" s="203" t="s">
        <v>227</v>
      </c>
      <c r="G184" s="200"/>
      <c r="H184" s="204">
        <v>410</v>
      </c>
      <c r="I184" s="205"/>
      <c r="J184" s="200"/>
      <c r="K184" s="200"/>
      <c r="L184" s="206"/>
      <c r="M184" s="207"/>
      <c r="N184" s="208"/>
      <c r="O184" s="208"/>
      <c r="P184" s="208"/>
      <c r="Q184" s="208"/>
      <c r="R184" s="208"/>
      <c r="S184" s="208"/>
      <c r="T184" s="209"/>
      <c r="AT184" s="210" t="s">
        <v>125</v>
      </c>
      <c r="AU184" s="210" t="s">
        <v>83</v>
      </c>
      <c r="AV184" s="13" t="s">
        <v>83</v>
      </c>
      <c r="AW184" s="13" t="s">
        <v>30</v>
      </c>
      <c r="AX184" s="13" t="s">
        <v>73</v>
      </c>
      <c r="AY184" s="210" t="s">
        <v>116</v>
      </c>
    </row>
    <row r="185" spans="1:65" s="13" customFormat="1">
      <c r="B185" s="199"/>
      <c r="C185" s="200"/>
      <c r="D185" s="201" t="s">
        <v>125</v>
      </c>
      <c r="E185" s="202" t="s">
        <v>1</v>
      </c>
      <c r="F185" s="203" t="s">
        <v>232</v>
      </c>
      <c r="G185" s="200"/>
      <c r="H185" s="204">
        <v>465</v>
      </c>
      <c r="I185" s="205"/>
      <c r="J185" s="200"/>
      <c r="K185" s="200"/>
      <c r="L185" s="206"/>
      <c r="M185" s="207"/>
      <c r="N185" s="208"/>
      <c r="O185" s="208"/>
      <c r="P185" s="208"/>
      <c r="Q185" s="208"/>
      <c r="R185" s="208"/>
      <c r="S185" s="208"/>
      <c r="T185" s="209"/>
      <c r="AT185" s="210" t="s">
        <v>125</v>
      </c>
      <c r="AU185" s="210" t="s">
        <v>83</v>
      </c>
      <c r="AV185" s="13" t="s">
        <v>83</v>
      </c>
      <c r="AW185" s="13" t="s">
        <v>30</v>
      </c>
      <c r="AX185" s="13" t="s">
        <v>73</v>
      </c>
      <c r="AY185" s="210" t="s">
        <v>116</v>
      </c>
    </row>
    <row r="186" spans="1:65" s="15" customFormat="1">
      <c r="B186" s="221"/>
      <c r="C186" s="222"/>
      <c r="D186" s="201" t="s">
        <v>125</v>
      </c>
      <c r="E186" s="223" t="s">
        <v>1</v>
      </c>
      <c r="F186" s="224" t="s">
        <v>199</v>
      </c>
      <c r="G186" s="222"/>
      <c r="H186" s="225">
        <v>875</v>
      </c>
      <c r="I186" s="226"/>
      <c r="J186" s="222"/>
      <c r="K186" s="222"/>
      <c r="L186" s="227"/>
      <c r="M186" s="228"/>
      <c r="N186" s="229"/>
      <c r="O186" s="229"/>
      <c r="P186" s="229"/>
      <c r="Q186" s="229"/>
      <c r="R186" s="229"/>
      <c r="S186" s="229"/>
      <c r="T186" s="230"/>
      <c r="AT186" s="231" t="s">
        <v>125</v>
      </c>
      <c r="AU186" s="231" t="s">
        <v>83</v>
      </c>
      <c r="AV186" s="15" t="s">
        <v>123</v>
      </c>
      <c r="AW186" s="15" t="s">
        <v>30</v>
      </c>
      <c r="AX186" s="15" t="s">
        <v>81</v>
      </c>
      <c r="AY186" s="231" t="s">
        <v>116</v>
      </c>
    </row>
    <row r="187" spans="1:65" s="2" customFormat="1" ht="24.2" customHeight="1">
      <c r="A187" s="34"/>
      <c r="B187" s="35"/>
      <c r="C187" s="186" t="s">
        <v>250</v>
      </c>
      <c r="D187" s="186" t="s">
        <v>118</v>
      </c>
      <c r="E187" s="187" t="s">
        <v>251</v>
      </c>
      <c r="F187" s="188" t="s">
        <v>252</v>
      </c>
      <c r="G187" s="189" t="s">
        <v>121</v>
      </c>
      <c r="H187" s="190">
        <v>410</v>
      </c>
      <c r="I187" s="191"/>
      <c r="J187" s="192">
        <f>ROUND(I187*H187,2)</f>
        <v>0</v>
      </c>
      <c r="K187" s="188" t="s">
        <v>122</v>
      </c>
      <c r="L187" s="39"/>
      <c r="M187" s="193" t="s">
        <v>1</v>
      </c>
      <c r="N187" s="194" t="s">
        <v>38</v>
      </c>
      <c r="O187" s="71"/>
      <c r="P187" s="195">
        <f>O187*H187</f>
        <v>0</v>
      </c>
      <c r="Q187" s="195">
        <v>0</v>
      </c>
      <c r="R187" s="195">
        <f>Q187*H187</f>
        <v>0</v>
      </c>
      <c r="S187" s="195">
        <v>0</v>
      </c>
      <c r="T187" s="196">
        <f>S187*H187</f>
        <v>0</v>
      </c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R187" s="197" t="s">
        <v>123</v>
      </c>
      <c r="AT187" s="197" t="s">
        <v>118</v>
      </c>
      <c r="AU187" s="197" t="s">
        <v>83</v>
      </c>
      <c r="AY187" s="17" t="s">
        <v>116</v>
      </c>
      <c r="BE187" s="198">
        <f>IF(N187="základní",J187,0)</f>
        <v>0</v>
      </c>
      <c r="BF187" s="198">
        <f>IF(N187="snížená",J187,0)</f>
        <v>0</v>
      </c>
      <c r="BG187" s="198">
        <f>IF(N187="zákl. přenesená",J187,0)</f>
        <v>0</v>
      </c>
      <c r="BH187" s="198">
        <f>IF(N187="sníž. přenesená",J187,0)</f>
        <v>0</v>
      </c>
      <c r="BI187" s="198">
        <f>IF(N187="nulová",J187,0)</f>
        <v>0</v>
      </c>
      <c r="BJ187" s="17" t="s">
        <v>81</v>
      </c>
      <c r="BK187" s="198">
        <f>ROUND(I187*H187,2)</f>
        <v>0</v>
      </c>
      <c r="BL187" s="17" t="s">
        <v>123</v>
      </c>
      <c r="BM187" s="197" t="s">
        <v>253</v>
      </c>
    </row>
    <row r="188" spans="1:65" s="13" customFormat="1">
      <c r="B188" s="199"/>
      <c r="C188" s="200"/>
      <c r="D188" s="201" t="s">
        <v>125</v>
      </c>
      <c r="E188" s="202" t="s">
        <v>1</v>
      </c>
      <c r="F188" s="203" t="s">
        <v>227</v>
      </c>
      <c r="G188" s="200"/>
      <c r="H188" s="204">
        <v>410</v>
      </c>
      <c r="I188" s="205"/>
      <c r="J188" s="200"/>
      <c r="K188" s="200"/>
      <c r="L188" s="206"/>
      <c r="M188" s="207"/>
      <c r="N188" s="208"/>
      <c r="O188" s="208"/>
      <c r="P188" s="208"/>
      <c r="Q188" s="208"/>
      <c r="R188" s="208"/>
      <c r="S188" s="208"/>
      <c r="T188" s="209"/>
      <c r="AT188" s="210" t="s">
        <v>125</v>
      </c>
      <c r="AU188" s="210" t="s">
        <v>83</v>
      </c>
      <c r="AV188" s="13" t="s">
        <v>83</v>
      </c>
      <c r="AW188" s="13" t="s">
        <v>30</v>
      </c>
      <c r="AX188" s="13" t="s">
        <v>81</v>
      </c>
      <c r="AY188" s="210" t="s">
        <v>116</v>
      </c>
    </row>
    <row r="189" spans="1:65" s="2" customFormat="1" ht="24.2" customHeight="1">
      <c r="A189" s="34"/>
      <c r="B189" s="35"/>
      <c r="C189" s="186" t="s">
        <v>254</v>
      </c>
      <c r="D189" s="186" t="s">
        <v>118</v>
      </c>
      <c r="E189" s="187" t="s">
        <v>255</v>
      </c>
      <c r="F189" s="188" t="s">
        <v>256</v>
      </c>
      <c r="G189" s="189" t="s">
        <v>121</v>
      </c>
      <c r="H189" s="190">
        <v>465</v>
      </c>
      <c r="I189" s="191"/>
      <c r="J189" s="192">
        <f>ROUND(I189*H189,2)</f>
        <v>0</v>
      </c>
      <c r="K189" s="188" t="s">
        <v>122</v>
      </c>
      <c r="L189" s="39"/>
      <c r="M189" s="193" t="s">
        <v>1</v>
      </c>
      <c r="N189" s="194" t="s">
        <v>38</v>
      </c>
      <c r="O189" s="71"/>
      <c r="P189" s="195">
        <f>O189*H189</f>
        <v>0</v>
      </c>
      <c r="Q189" s="195">
        <v>0</v>
      </c>
      <c r="R189" s="195">
        <f>Q189*H189</f>
        <v>0</v>
      </c>
      <c r="S189" s="195">
        <v>0</v>
      </c>
      <c r="T189" s="196">
        <f>S189*H189</f>
        <v>0</v>
      </c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R189" s="197" t="s">
        <v>123</v>
      </c>
      <c r="AT189" s="197" t="s">
        <v>118</v>
      </c>
      <c r="AU189" s="197" t="s">
        <v>83</v>
      </c>
      <c r="AY189" s="17" t="s">
        <v>116</v>
      </c>
      <c r="BE189" s="198">
        <f>IF(N189="základní",J189,0)</f>
        <v>0</v>
      </c>
      <c r="BF189" s="198">
        <f>IF(N189="snížená",J189,0)</f>
        <v>0</v>
      </c>
      <c r="BG189" s="198">
        <f>IF(N189="zákl. přenesená",J189,0)</f>
        <v>0</v>
      </c>
      <c r="BH189" s="198">
        <f>IF(N189="sníž. přenesená",J189,0)</f>
        <v>0</v>
      </c>
      <c r="BI189" s="198">
        <f>IF(N189="nulová",J189,0)</f>
        <v>0</v>
      </c>
      <c r="BJ189" s="17" t="s">
        <v>81</v>
      </c>
      <c r="BK189" s="198">
        <f>ROUND(I189*H189,2)</f>
        <v>0</v>
      </c>
      <c r="BL189" s="17" t="s">
        <v>123</v>
      </c>
      <c r="BM189" s="197" t="s">
        <v>257</v>
      </c>
    </row>
    <row r="190" spans="1:65" s="13" customFormat="1">
      <c r="B190" s="199"/>
      <c r="C190" s="200"/>
      <c r="D190" s="201" t="s">
        <v>125</v>
      </c>
      <c r="E190" s="202" t="s">
        <v>1</v>
      </c>
      <c r="F190" s="203" t="s">
        <v>232</v>
      </c>
      <c r="G190" s="200"/>
      <c r="H190" s="204">
        <v>465</v>
      </c>
      <c r="I190" s="205"/>
      <c r="J190" s="200"/>
      <c r="K190" s="200"/>
      <c r="L190" s="206"/>
      <c r="M190" s="207"/>
      <c r="N190" s="208"/>
      <c r="O190" s="208"/>
      <c r="P190" s="208"/>
      <c r="Q190" s="208"/>
      <c r="R190" s="208"/>
      <c r="S190" s="208"/>
      <c r="T190" s="209"/>
      <c r="AT190" s="210" t="s">
        <v>125</v>
      </c>
      <c r="AU190" s="210" t="s">
        <v>83</v>
      </c>
      <c r="AV190" s="13" t="s">
        <v>83</v>
      </c>
      <c r="AW190" s="13" t="s">
        <v>30</v>
      </c>
      <c r="AX190" s="13" t="s">
        <v>81</v>
      </c>
      <c r="AY190" s="210" t="s">
        <v>116</v>
      </c>
    </row>
    <row r="191" spans="1:65" s="2" customFormat="1" ht="14.45" customHeight="1">
      <c r="A191" s="34"/>
      <c r="B191" s="35"/>
      <c r="C191" s="186" t="s">
        <v>258</v>
      </c>
      <c r="D191" s="186" t="s">
        <v>118</v>
      </c>
      <c r="E191" s="187" t="s">
        <v>259</v>
      </c>
      <c r="F191" s="188" t="s">
        <v>260</v>
      </c>
      <c r="G191" s="189" t="s">
        <v>143</v>
      </c>
      <c r="H191" s="190">
        <v>32</v>
      </c>
      <c r="I191" s="191"/>
      <c r="J191" s="192">
        <f>ROUND(I191*H191,2)</f>
        <v>0</v>
      </c>
      <c r="K191" s="188" t="s">
        <v>122</v>
      </c>
      <c r="L191" s="39"/>
      <c r="M191" s="193" t="s">
        <v>1</v>
      </c>
      <c r="N191" s="194" t="s">
        <v>38</v>
      </c>
      <c r="O191" s="71"/>
      <c r="P191" s="195">
        <f>O191*H191</f>
        <v>0</v>
      </c>
      <c r="Q191" s="195">
        <v>5.45E-2</v>
      </c>
      <c r="R191" s="195">
        <f>Q191*H191</f>
        <v>1.744</v>
      </c>
      <c r="S191" s="195">
        <v>0</v>
      </c>
      <c r="T191" s="196">
        <f>S191*H191</f>
        <v>0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R191" s="197" t="s">
        <v>123</v>
      </c>
      <c r="AT191" s="197" t="s">
        <v>118</v>
      </c>
      <c r="AU191" s="197" t="s">
        <v>83</v>
      </c>
      <c r="AY191" s="17" t="s">
        <v>116</v>
      </c>
      <c r="BE191" s="198">
        <f>IF(N191="základní",J191,0)</f>
        <v>0</v>
      </c>
      <c r="BF191" s="198">
        <f>IF(N191="snížená",J191,0)</f>
        <v>0</v>
      </c>
      <c r="BG191" s="198">
        <f>IF(N191="zákl. přenesená",J191,0)</f>
        <v>0</v>
      </c>
      <c r="BH191" s="198">
        <f>IF(N191="sníž. přenesená",J191,0)</f>
        <v>0</v>
      </c>
      <c r="BI191" s="198">
        <f>IF(N191="nulová",J191,0)</f>
        <v>0</v>
      </c>
      <c r="BJ191" s="17" t="s">
        <v>81</v>
      </c>
      <c r="BK191" s="198">
        <f>ROUND(I191*H191,2)</f>
        <v>0</v>
      </c>
      <c r="BL191" s="17" t="s">
        <v>123</v>
      </c>
      <c r="BM191" s="197" t="s">
        <v>261</v>
      </c>
    </row>
    <row r="192" spans="1:65" s="13" customFormat="1">
      <c r="B192" s="199"/>
      <c r="C192" s="200"/>
      <c r="D192" s="201" t="s">
        <v>125</v>
      </c>
      <c r="E192" s="202" t="s">
        <v>1</v>
      </c>
      <c r="F192" s="203" t="s">
        <v>262</v>
      </c>
      <c r="G192" s="200"/>
      <c r="H192" s="204">
        <v>32</v>
      </c>
      <c r="I192" s="205"/>
      <c r="J192" s="200"/>
      <c r="K192" s="200"/>
      <c r="L192" s="206"/>
      <c r="M192" s="207"/>
      <c r="N192" s="208"/>
      <c r="O192" s="208"/>
      <c r="P192" s="208"/>
      <c r="Q192" s="208"/>
      <c r="R192" s="208"/>
      <c r="S192" s="208"/>
      <c r="T192" s="209"/>
      <c r="AT192" s="210" t="s">
        <v>125</v>
      </c>
      <c r="AU192" s="210" t="s">
        <v>83</v>
      </c>
      <c r="AV192" s="13" t="s">
        <v>83</v>
      </c>
      <c r="AW192" s="13" t="s">
        <v>30</v>
      </c>
      <c r="AX192" s="13" t="s">
        <v>81</v>
      </c>
      <c r="AY192" s="210" t="s">
        <v>116</v>
      </c>
    </row>
    <row r="193" spans="1:65" s="12" customFormat="1" ht="22.9" customHeight="1">
      <c r="B193" s="170"/>
      <c r="C193" s="171"/>
      <c r="D193" s="172" t="s">
        <v>72</v>
      </c>
      <c r="E193" s="184" t="s">
        <v>163</v>
      </c>
      <c r="F193" s="184" t="s">
        <v>263</v>
      </c>
      <c r="G193" s="171"/>
      <c r="H193" s="171"/>
      <c r="I193" s="174"/>
      <c r="J193" s="185">
        <f>BK193</f>
        <v>0</v>
      </c>
      <c r="K193" s="171"/>
      <c r="L193" s="176"/>
      <c r="M193" s="177"/>
      <c r="N193" s="178"/>
      <c r="O193" s="178"/>
      <c r="P193" s="179">
        <f>SUM(P194:P213)</f>
        <v>0</v>
      </c>
      <c r="Q193" s="178"/>
      <c r="R193" s="179">
        <f>SUM(R194:R213)</f>
        <v>68.819005000000004</v>
      </c>
      <c r="S193" s="178"/>
      <c r="T193" s="180">
        <f>SUM(T194:T213)</f>
        <v>17.5</v>
      </c>
      <c r="AR193" s="181" t="s">
        <v>81</v>
      </c>
      <c r="AT193" s="182" t="s">
        <v>72</v>
      </c>
      <c r="AU193" s="182" t="s">
        <v>81</v>
      </c>
      <c r="AY193" s="181" t="s">
        <v>116</v>
      </c>
      <c r="BK193" s="183">
        <f>SUM(BK194:BK213)</f>
        <v>0</v>
      </c>
    </row>
    <row r="194" spans="1:65" s="2" customFormat="1" ht="24.2" customHeight="1">
      <c r="A194" s="34"/>
      <c r="B194" s="35"/>
      <c r="C194" s="186" t="s">
        <v>264</v>
      </c>
      <c r="D194" s="186" t="s">
        <v>118</v>
      </c>
      <c r="E194" s="187" t="s">
        <v>265</v>
      </c>
      <c r="F194" s="188" t="s">
        <v>266</v>
      </c>
      <c r="G194" s="189" t="s">
        <v>143</v>
      </c>
      <c r="H194" s="190">
        <v>25</v>
      </c>
      <c r="I194" s="191"/>
      <c r="J194" s="192">
        <f>ROUND(I194*H194,2)</f>
        <v>0</v>
      </c>
      <c r="K194" s="188" t="s">
        <v>122</v>
      </c>
      <c r="L194" s="39"/>
      <c r="M194" s="193" t="s">
        <v>1</v>
      </c>
      <c r="N194" s="194" t="s">
        <v>38</v>
      </c>
      <c r="O194" s="71"/>
      <c r="P194" s="195">
        <f>O194*H194</f>
        <v>0</v>
      </c>
      <c r="Q194" s="195">
        <v>2.0000000000000001E-4</v>
      </c>
      <c r="R194" s="195">
        <f>Q194*H194</f>
        <v>5.0000000000000001E-3</v>
      </c>
      <c r="S194" s="195">
        <v>0</v>
      </c>
      <c r="T194" s="196">
        <f>S194*H194</f>
        <v>0</v>
      </c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R194" s="197" t="s">
        <v>123</v>
      </c>
      <c r="AT194" s="197" t="s">
        <v>118</v>
      </c>
      <c r="AU194" s="197" t="s">
        <v>83</v>
      </c>
      <c r="AY194" s="17" t="s">
        <v>116</v>
      </c>
      <c r="BE194" s="198">
        <f>IF(N194="základní",J194,0)</f>
        <v>0</v>
      </c>
      <c r="BF194" s="198">
        <f>IF(N194="snížená",J194,0)</f>
        <v>0</v>
      </c>
      <c r="BG194" s="198">
        <f>IF(N194="zákl. přenesená",J194,0)</f>
        <v>0</v>
      </c>
      <c r="BH194" s="198">
        <f>IF(N194="sníž. přenesená",J194,0)</f>
        <v>0</v>
      </c>
      <c r="BI194" s="198">
        <f>IF(N194="nulová",J194,0)</f>
        <v>0</v>
      </c>
      <c r="BJ194" s="17" t="s">
        <v>81</v>
      </c>
      <c r="BK194" s="198">
        <f>ROUND(I194*H194,2)</f>
        <v>0</v>
      </c>
      <c r="BL194" s="17" t="s">
        <v>123</v>
      </c>
      <c r="BM194" s="197" t="s">
        <v>267</v>
      </c>
    </row>
    <row r="195" spans="1:65" s="13" customFormat="1">
      <c r="B195" s="199"/>
      <c r="C195" s="200"/>
      <c r="D195" s="201" t="s">
        <v>125</v>
      </c>
      <c r="E195" s="202" t="s">
        <v>1</v>
      </c>
      <c r="F195" s="203" t="s">
        <v>268</v>
      </c>
      <c r="G195" s="200"/>
      <c r="H195" s="204">
        <v>25</v>
      </c>
      <c r="I195" s="205"/>
      <c r="J195" s="200"/>
      <c r="K195" s="200"/>
      <c r="L195" s="206"/>
      <c r="M195" s="207"/>
      <c r="N195" s="208"/>
      <c r="O195" s="208"/>
      <c r="P195" s="208"/>
      <c r="Q195" s="208"/>
      <c r="R195" s="208"/>
      <c r="S195" s="208"/>
      <c r="T195" s="209"/>
      <c r="AT195" s="210" t="s">
        <v>125</v>
      </c>
      <c r="AU195" s="210" t="s">
        <v>83</v>
      </c>
      <c r="AV195" s="13" t="s">
        <v>83</v>
      </c>
      <c r="AW195" s="13" t="s">
        <v>30</v>
      </c>
      <c r="AX195" s="13" t="s">
        <v>81</v>
      </c>
      <c r="AY195" s="210" t="s">
        <v>116</v>
      </c>
    </row>
    <row r="196" spans="1:65" s="2" customFormat="1" ht="24.2" customHeight="1">
      <c r="A196" s="34"/>
      <c r="B196" s="35"/>
      <c r="C196" s="186" t="s">
        <v>269</v>
      </c>
      <c r="D196" s="186" t="s">
        <v>118</v>
      </c>
      <c r="E196" s="187" t="s">
        <v>270</v>
      </c>
      <c r="F196" s="188" t="s">
        <v>271</v>
      </c>
      <c r="G196" s="189" t="s">
        <v>143</v>
      </c>
      <c r="H196" s="190">
        <v>390</v>
      </c>
      <c r="I196" s="191"/>
      <c r="J196" s="192">
        <f>ROUND(I196*H196,2)</f>
        <v>0</v>
      </c>
      <c r="K196" s="188" t="s">
        <v>122</v>
      </c>
      <c r="L196" s="39"/>
      <c r="M196" s="193" t="s">
        <v>1</v>
      </c>
      <c r="N196" s="194" t="s">
        <v>38</v>
      </c>
      <c r="O196" s="71"/>
      <c r="P196" s="195">
        <f>O196*H196</f>
        <v>0</v>
      </c>
      <c r="Q196" s="195">
        <v>0.1295</v>
      </c>
      <c r="R196" s="195">
        <f>Q196*H196</f>
        <v>50.505000000000003</v>
      </c>
      <c r="S196" s="195">
        <v>0</v>
      </c>
      <c r="T196" s="196">
        <f>S196*H196</f>
        <v>0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R196" s="197" t="s">
        <v>123</v>
      </c>
      <c r="AT196" s="197" t="s">
        <v>118</v>
      </c>
      <c r="AU196" s="197" t="s">
        <v>83</v>
      </c>
      <c r="AY196" s="17" t="s">
        <v>116</v>
      </c>
      <c r="BE196" s="198">
        <f>IF(N196="základní",J196,0)</f>
        <v>0</v>
      </c>
      <c r="BF196" s="198">
        <f>IF(N196="snížená",J196,0)</f>
        <v>0</v>
      </c>
      <c r="BG196" s="198">
        <f>IF(N196="zákl. přenesená",J196,0)</f>
        <v>0</v>
      </c>
      <c r="BH196" s="198">
        <f>IF(N196="sníž. přenesená",J196,0)</f>
        <v>0</v>
      </c>
      <c r="BI196" s="198">
        <f>IF(N196="nulová",J196,0)</f>
        <v>0</v>
      </c>
      <c r="BJ196" s="17" t="s">
        <v>81</v>
      </c>
      <c r="BK196" s="198">
        <f>ROUND(I196*H196,2)</f>
        <v>0</v>
      </c>
      <c r="BL196" s="17" t="s">
        <v>123</v>
      </c>
      <c r="BM196" s="197" t="s">
        <v>272</v>
      </c>
    </row>
    <row r="197" spans="1:65" s="13" customFormat="1">
      <c r="B197" s="199"/>
      <c r="C197" s="200"/>
      <c r="D197" s="201" t="s">
        <v>125</v>
      </c>
      <c r="E197" s="202" t="s">
        <v>1</v>
      </c>
      <c r="F197" s="203" t="s">
        <v>273</v>
      </c>
      <c r="G197" s="200"/>
      <c r="H197" s="204">
        <v>390</v>
      </c>
      <c r="I197" s="205"/>
      <c r="J197" s="200"/>
      <c r="K197" s="200"/>
      <c r="L197" s="206"/>
      <c r="M197" s="207"/>
      <c r="N197" s="208"/>
      <c r="O197" s="208"/>
      <c r="P197" s="208"/>
      <c r="Q197" s="208"/>
      <c r="R197" s="208"/>
      <c r="S197" s="208"/>
      <c r="T197" s="209"/>
      <c r="AT197" s="210" t="s">
        <v>125</v>
      </c>
      <c r="AU197" s="210" t="s">
        <v>83</v>
      </c>
      <c r="AV197" s="13" t="s">
        <v>83</v>
      </c>
      <c r="AW197" s="13" t="s">
        <v>30</v>
      </c>
      <c r="AX197" s="13" t="s">
        <v>81</v>
      </c>
      <c r="AY197" s="210" t="s">
        <v>116</v>
      </c>
    </row>
    <row r="198" spans="1:65" s="2" customFormat="1" ht="14.45" customHeight="1">
      <c r="A198" s="34"/>
      <c r="B198" s="35"/>
      <c r="C198" s="232" t="s">
        <v>274</v>
      </c>
      <c r="D198" s="232" t="s">
        <v>205</v>
      </c>
      <c r="E198" s="233" t="s">
        <v>275</v>
      </c>
      <c r="F198" s="234" t="s">
        <v>276</v>
      </c>
      <c r="G198" s="235" t="s">
        <v>143</v>
      </c>
      <c r="H198" s="236">
        <v>397.8</v>
      </c>
      <c r="I198" s="237"/>
      <c r="J198" s="238">
        <f>ROUND(I198*H198,2)</f>
        <v>0</v>
      </c>
      <c r="K198" s="234" t="s">
        <v>122</v>
      </c>
      <c r="L198" s="239"/>
      <c r="M198" s="240" t="s">
        <v>1</v>
      </c>
      <c r="N198" s="241" t="s">
        <v>38</v>
      </c>
      <c r="O198" s="71"/>
      <c r="P198" s="195">
        <f>O198*H198</f>
        <v>0</v>
      </c>
      <c r="Q198" s="195">
        <v>4.5999999999999999E-2</v>
      </c>
      <c r="R198" s="195">
        <f>Q198*H198</f>
        <v>18.2988</v>
      </c>
      <c r="S198" s="195">
        <v>0</v>
      </c>
      <c r="T198" s="196">
        <f>S198*H198</f>
        <v>0</v>
      </c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R198" s="197" t="s">
        <v>157</v>
      </c>
      <c r="AT198" s="197" t="s">
        <v>205</v>
      </c>
      <c r="AU198" s="197" t="s">
        <v>83</v>
      </c>
      <c r="AY198" s="17" t="s">
        <v>116</v>
      </c>
      <c r="BE198" s="198">
        <f>IF(N198="základní",J198,0)</f>
        <v>0</v>
      </c>
      <c r="BF198" s="198">
        <f>IF(N198="snížená",J198,0)</f>
        <v>0</v>
      </c>
      <c r="BG198" s="198">
        <f>IF(N198="zákl. přenesená",J198,0)</f>
        <v>0</v>
      </c>
      <c r="BH198" s="198">
        <f>IF(N198="sníž. přenesená",J198,0)</f>
        <v>0</v>
      </c>
      <c r="BI198" s="198">
        <f>IF(N198="nulová",J198,0)</f>
        <v>0</v>
      </c>
      <c r="BJ198" s="17" t="s">
        <v>81</v>
      </c>
      <c r="BK198" s="198">
        <f>ROUND(I198*H198,2)</f>
        <v>0</v>
      </c>
      <c r="BL198" s="17" t="s">
        <v>123</v>
      </c>
      <c r="BM198" s="197" t="s">
        <v>277</v>
      </c>
    </row>
    <row r="199" spans="1:65" s="13" customFormat="1">
      <c r="B199" s="199"/>
      <c r="C199" s="200"/>
      <c r="D199" s="201" t="s">
        <v>125</v>
      </c>
      <c r="E199" s="202" t="s">
        <v>1</v>
      </c>
      <c r="F199" s="203" t="s">
        <v>273</v>
      </c>
      <c r="G199" s="200"/>
      <c r="H199" s="204">
        <v>390</v>
      </c>
      <c r="I199" s="205"/>
      <c r="J199" s="200"/>
      <c r="K199" s="200"/>
      <c r="L199" s="206"/>
      <c r="M199" s="207"/>
      <c r="N199" s="208"/>
      <c r="O199" s="208"/>
      <c r="P199" s="208"/>
      <c r="Q199" s="208"/>
      <c r="R199" s="208"/>
      <c r="S199" s="208"/>
      <c r="T199" s="209"/>
      <c r="AT199" s="210" t="s">
        <v>125</v>
      </c>
      <c r="AU199" s="210" t="s">
        <v>83</v>
      </c>
      <c r="AV199" s="13" t="s">
        <v>83</v>
      </c>
      <c r="AW199" s="13" t="s">
        <v>30</v>
      </c>
      <c r="AX199" s="13" t="s">
        <v>73</v>
      </c>
      <c r="AY199" s="210" t="s">
        <v>116</v>
      </c>
    </row>
    <row r="200" spans="1:65" s="13" customFormat="1">
      <c r="B200" s="199"/>
      <c r="C200" s="200"/>
      <c r="D200" s="201" t="s">
        <v>125</v>
      </c>
      <c r="E200" s="202" t="s">
        <v>1</v>
      </c>
      <c r="F200" s="203" t="s">
        <v>278</v>
      </c>
      <c r="G200" s="200"/>
      <c r="H200" s="204">
        <v>7.8</v>
      </c>
      <c r="I200" s="205"/>
      <c r="J200" s="200"/>
      <c r="K200" s="200"/>
      <c r="L200" s="206"/>
      <c r="M200" s="207"/>
      <c r="N200" s="208"/>
      <c r="O200" s="208"/>
      <c r="P200" s="208"/>
      <c r="Q200" s="208"/>
      <c r="R200" s="208"/>
      <c r="S200" s="208"/>
      <c r="T200" s="209"/>
      <c r="AT200" s="210" t="s">
        <v>125</v>
      </c>
      <c r="AU200" s="210" t="s">
        <v>83</v>
      </c>
      <c r="AV200" s="13" t="s">
        <v>83</v>
      </c>
      <c r="AW200" s="13" t="s">
        <v>30</v>
      </c>
      <c r="AX200" s="13" t="s">
        <v>73</v>
      </c>
      <c r="AY200" s="210" t="s">
        <v>116</v>
      </c>
    </row>
    <row r="201" spans="1:65" s="15" customFormat="1">
      <c r="B201" s="221"/>
      <c r="C201" s="222"/>
      <c r="D201" s="201" t="s">
        <v>125</v>
      </c>
      <c r="E201" s="223" t="s">
        <v>1</v>
      </c>
      <c r="F201" s="224" t="s">
        <v>199</v>
      </c>
      <c r="G201" s="222"/>
      <c r="H201" s="225">
        <v>397.8</v>
      </c>
      <c r="I201" s="226"/>
      <c r="J201" s="222"/>
      <c r="K201" s="222"/>
      <c r="L201" s="227"/>
      <c r="M201" s="228"/>
      <c r="N201" s="229"/>
      <c r="O201" s="229"/>
      <c r="P201" s="229"/>
      <c r="Q201" s="229"/>
      <c r="R201" s="229"/>
      <c r="S201" s="229"/>
      <c r="T201" s="230"/>
      <c r="AT201" s="231" t="s">
        <v>125</v>
      </c>
      <c r="AU201" s="231" t="s">
        <v>83</v>
      </c>
      <c r="AV201" s="15" t="s">
        <v>123</v>
      </c>
      <c r="AW201" s="15" t="s">
        <v>30</v>
      </c>
      <c r="AX201" s="15" t="s">
        <v>81</v>
      </c>
      <c r="AY201" s="231" t="s">
        <v>116</v>
      </c>
    </row>
    <row r="202" spans="1:65" s="2" customFormat="1" ht="24.2" customHeight="1">
      <c r="A202" s="34"/>
      <c r="B202" s="35"/>
      <c r="C202" s="186" t="s">
        <v>279</v>
      </c>
      <c r="D202" s="186" t="s">
        <v>118</v>
      </c>
      <c r="E202" s="187" t="s">
        <v>280</v>
      </c>
      <c r="F202" s="188" t="s">
        <v>281</v>
      </c>
      <c r="G202" s="189" t="s">
        <v>143</v>
      </c>
      <c r="H202" s="190">
        <v>16.5</v>
      </c>
      <c r="I202" s="191"/>
      <c r="J202" s="192">
        <f>ROUND(I202*H202,2)</f>
        <v>0</v>
      </c>
      <c r="K202" s="188" t="s">
        <v>122</v>
      </c>
      <c r="L202" s="39"/>
      <c r="M202" s="193" t="s">
        <v>1</v>
      </c>
      <c r="N202" s="194" t="s">
        <v>38</v>
      </c>
      <c r="O202" s="71"/>
      <c r="P202" s="195">
        <f>O202*H202</f>
        <v>0</v>
      </c>
      <c r="Q202" s="195">
        <v>6.0999999999999997E-4</v>
      </c>
      <c r="R202" s="195">
        <f>Q202*H202</f>
        <v>1.0064999999999999E-2</v>
      </c>
      <c r="S202" s="195">
        <v>0</v>
      </c>
      <c r="T202" s="196">
        <f>S202*H202</f>
        <v>0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R202" s="197" t="s">
        <v>123</v>
      </c>
      <c r="AT202" s="197" t="s">
        <v>118</v>
      </c>
      <c r="AU202" s="197" t="s">
        <v>83</v>
      </c>
      <c r="AY202" s="17" t="s">
        <v>116</v>
      </c>
      <c r="BE202" s="198">
        <f>IF(N202="základní",J202,0)</f>
        <v>0</v>
      </c>
      <c r="BF202" s="198">
        <f>IF(N202="snížená",J202,0)</f>
        <v>0</v>
      </c>
      <c r="BG202" s="198">
        <f>IF(N202="zákl. přenesená",J202,0)</f>
        <v>0</v>
      </c>
      <c r="BH202" s="198">
        <f>IF(N202="sníž. přenesená",J202,0)</f>
        <v>0</v>
      </c>
      <c r="BI202" s="198">
        <f>IF(N202="nulová",J202,0)</f>
        <v>0</v>
      </c>
      <c r="BJ202" s="17" t="s">
        <v>81</v>
      </c>
      <c r="BK202" s="198">
        <f>ROUND(I202*H202,2)</f>
        <v>0</v>
      </c>
      <c r="BL202" s="17" t="s">
        <v>123</v>
      </c>
      <c r="BM202" s="197" t="s">
        <v>282</v>
      </c>
    </row>
    <row r="203" spans="1:65" s="13" customFormat="1">
      <c r="B203" s="199"/>
      <c r="C203" s="200"/>
      <c r="D203" s="201" t="s">
        <v>125</v>
      </c>
      <c r="E203" s="202" t="s">
        <v>1</v>
      </c>
      <c r="F203" s="203" t="s">
        <v>283</v>
      </c>
      <c r="G203" s="200"/>
      <c r="H203" s="204">
        <v>16.5</v>
      </c>
      <c r="I203" s="205"/>
      <c r="J203" s="200"/>
      <c r="K203" s="200"/>
      <c r="L203" s="206"/>
      <c r="M203" s="207"/>
      <c r="N203" s="208"/>
      <c r="O203" s="208"/>
      <c r="P203" s="208"/>
      <c r="Q203" s="208"/>
      <c r="R203" s="208"/>
      <c r="S203" s="208"/>
      <c r="T203" s="209"/>
      <c r="AT203" s="210" t="s">
        <v>125</v>
      </c>
      <c r="AU203" s="210" t="s">
        <v>83</v>
      </c>
      <c r="AV203" s="13" t="s">
        <v>83</v>
      </c>
      <c r="AW203" s="13" t="s">
        <v>30</v>
      </c>
      <c r="AX203" s="13" t="s">
        <v>81</v>
      </c>
      <c r="AY203" s="210" t="s">
        <v>116</v>
      </c>
    </row>
    <row r="204" spans="1:65" s="2" customFormat="1" ht="14.45" customHeight="1">
      <c r="A204" s="34"/>
      <c r="B204" s="35"/>
      <c r="C204" s="186" t="s">
        <v>284</v>
      </c>
      <c r="D204" s="186" t="s">
        <v>118</v>
      </c>
      <c r="E204" s="187" t="s">
        <v>285</v>
      </c>
      <c r="F204" s="188" t="s">
        <v>286</v>
      </c>
      <c r="G204" s="189" t="s">
        <v>143</v>
      </c>
      <c r="H204" s="190">
        <v>16.5</v>
      </c>
      <c r="I204" s="191"/>
      <c r="J204" s="192">
        <f>ROUND(I204*H204,2)</f>
        <v>0</v>
      </c>
      <c r="K204" s="188" t="s">
        <v>122</v>
      </c>
      <c r="L204" s="39"/>
      <c r="M204" s="193" t="s">
        <v>1</v>
      </c>
      <c r="N204" s="194" t="s">
        <v>38</v>
      </c>
      <c r="O204" s="71"/>
      <c r="P204" s="195">
        <f>O204*H204</f>
        <v>0</v>
      </c>
      <c r="Q204" s="195">
        <v>0</v>
      </c>
      <c r="R204" s="195">
        <f>Q204*H204</f>
        <v>0</v>
      </c>
      <c r="S204" s="195">
        <v>0</v>
      </c>
      <c r="T204" s="196">
        <f>S204*H204</f>
        <v>0</v>
      </c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R204" s="197" t="s">
        <v>123</v>
      </c>
      <c r="AT204" s="197" t="s">
        <v>118</v>
      </c>
      <c r="AU204" s="197" t="s">
        <v>83</v>
      </c>
      <c r="AY204" s="17" t="s">
        <v>116</v>
      </c>
      <c r="BE204" s="198">
        <f>IF(N204="základní",J204,0)</f>
        <v>0</v>
      </c>
      <c r="BF204" s="198">
        <f>IF(N204="snížená",J204,0)</f>
        <v>0</v>
      </c>
      <c r="BG204" s="198">
        <f>IF(N204="zákl. přenesená",J204,0)</f>
        <v>0</v>
      </c>
      <c r="BH204" s="198">
        <f>IF(N204="sníž. přenesená",J204,0)</f>
        <v>0</v>
      </c>
      <c r="BI204" s="198">
        <f>IF(N204="nulová",J204,0)</f>
        <v>0</v>
      </c>
      <c r="BJ204" s="17" t="s">
        <v>81</v>
      </c>
      <c r="BK204" s="198">
        <f>ROUND(I204*H204,2)</f>
        <v>0</v>
      </c>
      <c r="BL204" s="17" t="s">
        <v>123</v>
      </c>
      <c r="BM204" s="197" t="s">
        <v>287</v>
      </c>
    </row>
    <row r="205" spans="1:65" s="13" customFormat="1">
      <c r="B205" s="199"/>
      <c r="C205" s="200"/>
      <c r="D205" s="201" t="s">
        <v>125</v>
      </c>
      <c r="E205" s="202" t="s">
        <v>1</v>
      </c>
      <c r="F205" s="203" t="s">
        <v>283</v>
      </c>
      <c r="G205" s="200"/>
      <c r="H205" s="204">
        <v>16.5</v>
      </c>
      <c r="I205" s="205"/>
      <c r="J205" s="200"/>
      <c r="K205" s="200"/>
      <c r="L205" s="206"/>
      <c r="M205" s="207"/>
      <c r="N205" s="208"/>
      <c r="O205" s="208"/>
      <c r="P205" s="208"/>
      <c r="Q205" s="208"/>
      <c r="R205" s="208"/>
      <c r="S205" s="208"/>
      <c r="T205" s="209"/>
      <c r="AT205" s="210" t="s">
        <v>125</v>
      </c>
      <c r="AU205" s="210" t="s">
        <v>83</v>
      </c>
      <c r="AV205" s="13" t="s">
        <v>83</v>
      </c>
      <c r="AW205" s="13" t="s">
        <v>30</v>
      </c>
      <c r="AX205" s="13" t="s">
        <v>81</v>
      </c>
      <c r="AY205" s="210" t="s">
        <v>116</v>
      </c>
    </row>
    <row r="206" spans="1:65" s="2" customFormat="1" ht="14.45" customHeight="1">
      <c r="A206" s="34"/>
      <c r="B206" s="35"/>
      <c r="C206" s="186" t="s">
        <v>288</v>
      </c>
      <c r="D206" s="186" t="s">
        <v>118</v>
      </c>
      <c r="E206" s="187" t="s">
        <v>289</v>
      </c>
      <c r="F206" s="188" t="s">
        <v>290</v>
      </c>
      <c r="G206" s="189" t="s">
        <v>143</v>
      </c>
      <c r="H206" s="190">
        <v>16.5</v>
      </c>
      <c r="I206" s="191"/>
      <c r="J206" s="192">
        <f>ROUND(I206*H206,2)</f>
        <v>0</v>
      </c>
      <c r="K206" s="188" t="s">
        <v>122</v>
      </c>
      <c r="L206" s="39"/>
      <c r="M206" s="193" t="s">
        <v>1</v>
      </c>
      <c r="N206" s="194" t="s">
        <v>38</v>
      </c>
      <c r="O206" s="71"/>
      <c r="P206" s="195">
        <f>O206*H206</f>
        <v>0</v>
      </c>
      <c r="Q206" s="195">
        <v>0</v>
      </c>
      <c r="R206" s="195">
        <f>Q206*H206</f>
        <v>0</v>
      </c>
      <c r="S206" s="195">
        <v>0</v>
      </c>
      <c r="T206" s="196">
        <f>S206*H206</f>
        <v>0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R206" s="197" t="s">
        <v>123</v>
      </c>
      <c r="AT206" s="197" t="s">
        <v>118</v>
      </c>
      <c r="AU206" s="197" t="s">
        <v>83</v>
      </c>
      <c r="AY206" s="17" t="s">
        <v>116</v>
      </c>
      <c r="BE206" s="198">
        <f>IF(N206="základní",J206,0)</f>
        <v>0</v>
      </c>
      <c r="BF206" s="198">
        <f>IF(N206="snížená",J206,0)</f>
        <v>0</v>
      </c>
      <c r="BG206" s="198">
        <f>IF(N206="zákl. přenesená",J206,0)</f>
        <v>0</v>
      </c>
      <c r="BH206" s="198">
        <f>IF(N206="sníž. přenesená",J206,0)</f>
        <v>0</v>
      </c>
      <c r="BI206" s="198">
        <f>IF(N206="nulová",J206,0)</f>
        <v>0</v>
      </c>
      <c r="BJ206" s="17" t="s">
        <v>81</v>
      </c>
      <c r="BK206" s="198">
        <f>ROUND(I206*H206,2)</f>
        <v>0</v>
      </c>
      <c r="BL206" s="17" t="s">
        <v>123</v>
      </c>
      <c r="BM206" s="197" t="s">
        <v>291</v>
      </c>
    </row>
    <row r="207" spans="1:65" s="13" customFormat="1">
      <c r="B207" s="199"/>
      <c r="C207" s="200"/>
      <c r="D207" s="201" t="s">
        <v>125</v>
      </c>
      <c r="E207" s="202" t="s">
        <v>1</v>
      </c>
      <c r="F207" s="203" t="s">
        <v>283</v>
      </c>
      <c r="G207" s="200"/>
      <c r="H207" s="204">
        <v>16.5</v>
      </c>
      <c r="I207" s="205"/>
      <c r="J207" s="200"/>
      <c r="K207" s="200"/>
      <c r="L207" s="206"/>
      <c r="M207" s="207"/>
      <c r="N207" s="208"/>
      <c r="O207" s="208"/>
      <c r="P207" s="208"/>
      <c r="Q207" s="208"/>
      <c r="R207" s="208"/>
      <c r="S207" s="208"/>
      <c r="T207" s="209"/>
      <c r="AT207" s="210" t="s">
        <v>125</v>
      </c>
      <c r="AU207" s="210" t="s">
        <v>83</v>
      </c>
      <c r="AV207" s="13" t="s">
        <v>83</v>
      </c>
      <c r="AW207" s="13" t="s">
        <v>30</v>
      </c>
      <c r="AX207" s="13" t="s">
        <v>81</v>
      </c>
      <c r="AY207" s="210" t="s">
        <v>116</v>
      </c>
    </row>
    <row r="208" spans="1:65" s="2" customFormat="1" ht="14.45" customHeight="1">
      <c r="A208" s="34"/>
      <c r="B208" s="35"/>
      <c r="C208" s="186" t="s">
        <v>292</v>
      </c>
      <c r="D208" s="186" t="s">
        <v>118</v>
      </c>
      <c r="E208" s="187" t="s">
        <v>293</v>
      </c>
      <c r="F208" s="188" t="s">
        <v>294</v>
      </c>
      <c r="G208" s="189" t="s">
        <v>143</v>
      </c>
      <c r="H208" s="190">
        <v>7</v>
      </c>
      <c r="I208" s="191"/>
      <c r="J208" s="192">
        <f>ROUND(I208*H208,2)</f>
        <v>0</v>
      </c>
      <c r="K208" s="188" t="s">
        <v>122</v>
      </c>
      <c r="L208" s="39"/>
      <c r="M208" s="193" t="s">
        <v>1</v>
      </c>
      <c r="N208" s="194" t="s">
        <v>38</v>
      </c>
      <c r="O208" s="71"/>
      <c r="P208" s="195">
        <f>O208*H208</f>
        <v>0</v>
      </c>
      <c r="Q208" s="195">
        <v>2.0000000000000002E-5</v>
      </c>
      <c r="R208" s="195">
        <f>Q208*H208</f>
        <v>1.4000000000000001E-4</v>
      </c>
      <c r="S208" s="195">
        <v>0</v>
      </c>
      <c r="T208" s="196">
        <f>S208*H208</f>
        <v>0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R208" s="197" t="s">
        <v>123</v>
      </c>
      <c r="AT208" s="197" t="s">
        <v>118</v>
      </c>
      <c r="AU208" s="197" t="s">
        <v>83</v>
      </c>
      <c r="AY208" s="17" t="s">
        <v>116</v>
      </c>
      <c r="BE208" s="198">
        <f>IF(N208="základní",J208,0)</f>
        <v>0</v>
      </c>
      <c r="BF208" s="198">
        <f>IF(N208="snížená",J208,0)</f>
        <v>0</v>
      </c>
      <c r="BG208" s="198">
        <f>IF(N208="zákl. přenesená",J208,0)</f>
        <v>0</v>
      </c>
      <c r="BH208" s="198">
        <f>IF(N208="sníž. přenesená",J208,0)</f>
        <v>0</v>
      </c>
      <c r="BI208" s="198">
        <f>IF(N208="nulová",J208,0)</f>
        <v>0</v>
      </c>
      <c r="BJ208" s="17" t="s">
        <v>81</v>
      </c>
      <c r="BK208" s="198">
        <f>ROUND(I208*H208,2)</f>
        <v>0</v>
      </c>
      <c r="BL208" s="17" t="s">
        <v>123</v>
      </c>
      <c r="BM208" s="197" t="s">
        <v>295</v>
      </c>
    </row>
    <row r="209" spans="1:65" s="13" customFormat="1">
      <c r="B209" s="199"/>
      <c r="C209" s="200"/>
      <c r="D209" s="201" t="s">
        <v>125</v>
      </c>
      <c r="E209" s="202" t="s">
        <v>1</v>
      </c>
      <c r="F209" s="203" t="s">
        <v>296</v>
      </c>
      <c r="G209" s="200"/>
      <c r="H209" s="204">
        <v>7</v>
      </c>
      <c r="I209" s="205"/>
      <c r="J209" s="200"/>
      <c r="K209" s="200"/>
      <c r="L209" s="206"/>
      <c r="M209" s="207"/>
      <c r="N209" s="208"/>
      <c r="O209" s="208"/>
      <c r="P209" s="208"/>
      <c r="Q209" s="208"/>
      <c r="R209" s="208"/>
      <c r="S209" s="208"/>
      <c r="T209" s="209"/>
      <c r="AT209" s="210" t="s">
        <v>125</v>
      </c>
      <c r="AU209" s="210" t="s">
        <v>83</v>
      </c>
      <c r="AV209" s="13" t="s">
        <v>83</v>
      </c>
      <c r="AW209" s="13" t="s">
        <v>30</v>
      </c>
      <c r="AX209" s="13" t="s">
        <v>81</v>
      </c>
      <c r="AY209" s="210" t="s">
        <v>116</v>
      </c>
    </row>
    <row r="210" spans="1:65" s="2" customFormat="1" ht="24.2" customHeight="1">
      <c r="A210" s="34"/>
      <c r="B210" s="35"/>
      <c r="C210" s="186" t="s">
        <v>297</v>
      </c>
      <c r="D210" s="186" t="s">
        <v>118</v>
      </c>
      <c r="E210" s="187" t="s">
        <v>298</v>
      </c>
      <c r="F210" s="188" t="s">
        <v>299</v>
      </c>
      <c r="G210" s="189" t="s">
        <v>121</v>
      </c>
      <c r="H210" s="190">
        <v>875</v>
      </c>
      <c r="I210" s="191"/>
      <c r="J210" s="192">
        <f>ROUND(I210*H210,2)</f>
        <v>0</v>
      </c>
      <c r="K210" s="188" t="s">
        <v>122</v>
      </c>
      <c r="L210" s="39"/>
      <c r="M210" s="193" t="s">
        <v>1</v>
      </c>
      <c r="N210" s="194" t="s">
        <v>38</v>
      </c>
      <c r="O210" s="71"/>
      <c r="P210" s="195">
        <f>O210*H210</f>
        <v>0</v>
      </c>
      <c r="Q210" s="195">
        <v>0</v>
      </c>
      <c r="R210" s="195">
        <f>Q210*H210</f>
        <v>0</v>
      </c>
      <c r="S210" s="195">
        <v>0.02</v>
      </c>
      <c r="T210" s="196">
        <f>S210*H210</f>
        <v>17.5</v>
      </c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R210" s="197" t="s">
        <v>123</v>
      </c>
      <c r="AT210" s="197" t="s">
        <v>118</v>
      </c>
      <c r="AU210" s="197" t="s">
        <v>83</v>
      </c>
      <c r="AY210" s="17" t="s">
        <v>116</v>
      </c>
      <c r="BE210" s="198">
        <f>IF(N210="základní",J210,0)</f>
        <v>0</v>
      </c>
      <c r="BF210" s="198">
        <f>IF(N210="snížená",J210,0)</f>
        <v>0</v>
      </c>
      <c r="BG210" s="198">
        <f>IF(N210="zákl. přenesená",J210,0)</f>
        <v>0</v>
      </c>
      <c r="BH210" s="198">
        <f>IF(N210="sníž. přenesená",J210,0)</f>
        <v>0</v>
      </c>
      <c r="BI210" s="198">
        <f>IF(N210="nulová",J210,0)</f>
        <v>0</v>
      </c>
      <c r="BJ210" s="17" t="s">
        <v>81</v>
      </c>
      <c r="BK210" s="198">
        <f>ROUND(I210*H210,2)</f>
        <v>0</v>
      </c>
      <c r="BL210" s="17" t="s">
        <v>123</v>
      </c>
      <c r="BM210" s="197" t="s">
        <v>300</v>
      </c>
    </row>
    <row r="211" spans="1:65" s="13" customFormat="1">
      <c r="B211" s="199"/>
      <c r="C211" s="200"/>
      <c r="D211" s="201" t="s">
        <v>125</v>
      </c>
      <c r="E211" s="202" t="s">
        <v>1</v>
      </c>
      <c r="F211" s="203" t="s">
        <v>301</v>
      </c>
      <c r="G211" s="200"/>
      <c r="H211" s="204">
        <v>410</v>
      </c>
      <c r="I211" s="205"/>
      <c r="J211" s="200"/>
      <c r="K211" s="200"/>
      <c r="L211" s="206"/>
      <c r="M211" s="207"/>
      <c r="N211" s="208"/>
      <c r="O211" s="208"/>
      <c r="P211" s="208"/>
      <c r="Q211" s="208"/>
      <c r="R211" s="208"/>
      <c r="S211" s="208"/>
      <c r="T211" s="209"/>
      <c r="AT211" s="210" t="s">
        <v>125</v>
      </c>
      <c r="AU211" s="210" t="s">
        <v>83</v>
      </c>
      <c r="AV211" s="13" t="s">
        <v>83</v>
      </c>
      <c r="AW211" s="13" t="s">
        <v>30</v>
      </c>
      <c r="AX211" s="13" t="s">
        <v>73</v>
      </c>
      <c r="AY211" s="210" t="s">
        <v>116</v>
      </c>
    </row>
    <row r="212" spans="1:65" s="13" customFormat="1">
      <c r="B212" s="199"/>
      <c r="C212" s="200"/>
      <c r="D212" s="201" t="s">
        <v>125</v>
      </c>
      <c r="E212" s="202" t="s">
        <v>1</v>
      </c>
      <c r="F212" s="203" t="s">
        <v>302</v>
      </c>
      <c r="G212" s="200"/>
      <c r="H212" s="204">
        <v>465</v>
      </c>
      <c r="I212" s="205"/>
      <c r="J212" s="200"/>
      <c r="K212" s="200"/>
      <c r="L212" s="206"/>
      <c r="M212" s="207"/>
      <c r="N212" s="208"/>
      <c r="O212" s="208"/>
      <c r="P212" s="208"/>
      <c r="Q212" s="208"/>
      <c r="R212" s="208"/>
      <c r="S212" s="208"/>
      <c r="T212" s="209"/>
      <c r="AT212" s="210" t="s">
        <v>125</v>
      </c>
      <c r="AU212" s="210" t="s">
        <v>83</v>
      </c>
      <c r="AV212" s="13" t="s">
        <v>83</v>
      </c>
      <c r="AW212" s="13" t="s">
        <v>30</v>
      </c>
      <c r="AX212" s="13" t="s">
        <v>73</v>
      </c>
      <c r="AY212" s="210" t="s">
        <v>116</v>
      </c>
    </row>
    <row r="213" spans="1:65" s="15" customFormat="1">
      <c r="B213" s="221"/>
      <c r="C213" s="222"/>
      <c r="D213" s="201" t="s">
        <v>125</v>
      </c>
      <c r="E213" s="223" t="s">
        <v>1</v>
      </c>
      <c r="F213" s="224" t="s">
        <v>199</v>
      </c>
      <c r="G213" s="222"/>
      <c r="H213" s="225">
        <v>875</v>
      </c>
      <c r="I213" s="226"/>
      <c r="J213" s="222"/>
      <c r="K213" s="222"/>
      <c r="L213" s="227"/>
      <c r="M213" s="228"/>
      <c r="N213" s="229"/>
      <c r="O213" s="229"/>
      <c r="P213" s="229"/>
      <c r="Q213" s="229"/>
      <c r="R213" s="229"/>
      <c r="S213" s="229"/>
      <c r="T213" s="230"/>
      <c r="AT213" s="231" t="s">
        <v>125</v>
      </c>
      <c r="AU213" s="231" t="s">
        <v>83</v>
      </c>
      <c r="AV213" s="15" t="s">
        <v>123</v>
      </c>
      <c r="AW213" s="15" t="s">
        <v>30</v>
      </c>
      <c r="AX213" s="15" t="s">
        <v>81</v>
      </c>
      <c r="AY213" s="231" t="s">
        <v>116</v>
      </c>
    </row>
    <row r="214" spans="1:65" s="12" customFormat="1" ht="22.9" customHeight="1">
      <c r="B214" s="170"/>
      <c r="C214" s="171"/>
      <c r="D214" s="172" t="s">
        <v>72</v>
      </c>
      <c r="E214" s="184" t="s">
        <v>303</v>
      </c>
      <c r="F214" s="184" t="s">
        <v>304</v>
      </c>
      <c r="G214" s="171"/>
      <c r="H214" s="171"/>
      <c r="I214" s="174"/>
      <c r="J214" s="185">
        <f>BK214</f>
        <v>0</v>
      </c>
      <c r="K214" s="171"/>
      <c r="L214" s="176"/>
      <c r="M214" s="177"/>
      <c r="N214" s="178"/>
      <c r="O214" s="178"/>
      <c r="P214" s="179">
        <f>SUM(P215:P219)</f>
        <v>0</v>
      </c>
      <c r="Q214" s="178"/>
      <c r="R214" s="179">
        <f>SUM(R215:R219)</f>
        <v>0</v>
      </c>
      <c r="S214" s="178"/>
      <c r="T214" s="180">
        <f>SUM(T215:T219)</f>
        <v>0</v>
      </c>
      <c r="AR214" s="181" t="s">
        <v>81</v>
      </c>
      <c r="AT214" s="182" t="s">
        <v>72</v>
      </c>
      <c r="AU214" s="182" t="s">
        <v>81</v>
      </c>
      <c r="AY214" s="181" t="s">
        <v>116</v>
      </c>
      <c r="BK214" s="183">
        <f>SUM(BK215:BK219)</f>
        <v>0</v>
      </c>
    </row>
    <row r="215" spans="1:65" s="2" customFormat="1" ht="14.45" customHeight="1">
      <c r="A215" s="34"/>
      <c r="B215" s="35"/>
      <c r="C215" s="186" t="s">
        <v>305</v>
      </c>
      <c r="D215" s="186" t="s">
        <v>118</v>
      </c>
      <c r="E215" s="187" t="s">
        <v>306</v>
      </c>
      <c r="F215" s="188" t="s">
        <v>307</v>
      </c>
      <c r="G215" s="189" t="s">
        <v>184</v>
      </c>
      <c r="H215" s="190">
        <v>382.03800000000001</v>
      </c>
      <c r="I215" s="191"/>
      <c r="J215" s="192">
        <f>ROUND(I215*H215,2)</f>
        <v>0</v>
      </c>
      <c r="K215" s="188" t="s">
        <v>122</v>
      </c>
      <c r="L215" s="39"/>
      <c r="M215" s="193" t="s">
        <v>1</v>
      </c>
      <c r="N215" s="194" t="s">
        <v>38</v>
      </c>
      <c r="O215" s="71"/>
      <c r="P215" s="195">
        <f>O215*H215</f>
        <v>0</v>
      </c>
      <c r="Q215" s="195">
        <v>0</v>
      </c>
      <c r="R215" s="195">
        <f>Q215*H215</f>
        <v>0</v>
      </c>
      <c r="S215" s="195">
        <v>0</v>
      </c>
      <c r="T215" s="196">
        <f>S215*H215</f>
        <v>0</v>
      </c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R215" s="197" t="s">
        <v>123</v>
      </c>
      <c r="AT215" s="197" t="s">
        <v>118</v>
      </c>
      <c r="AU215" s="197" t="s">
        <v>83</v>
      </c>
      <c r="AY215" s="17" t="s">
        <v>116</v>
      </c>
      <c r="BE215" s="198">
        <f>IF(N215="základní",J215,0)</f>
        <v>0</v>
      </c>
      <c r="BF215" s="198">
        <f>IF(N215="snížená",J215,0)</f>
        <v>0</v>
      </c>
      <c r="BG215" s="198">
        <f>IF(N215="zákl. přenesená",J215,0)</f>
        <v>0</v>
      </c>
      <c r="BH215" s="198">
        <f>IF(N215="sníž. přenesená",J215,0)</f>
        <v>0</v>
      </c>
      <c r="BI215" s="198">
        <f>IF(N215="nulová",J215,0)</f>
        <v>0</v>
      </c>
      <c r="BJ215" s="17" t="s">
        <v>81</v>
      </c>
      <c r="BK215" s="198">
        <f>ROUND(I215*H215,2)</f>
        <v>0</v>
      </c>
      <c r="BL215" s="17" t="s">
        <v>123</v>
      </c>
      <c r="BM215" s="197" t="s">
        <v>308</v>
      </c>
    </row>
    <row r="216" spans="1:65" s="2" customFormat="1" ht="24.2" customHeight="1">
      <c r="A216" s="34"/>
      <c r="B216" s="35"/>
      <c r="C216" s="186" t="s">
        <v>309</v>
      </c>
      <c r="D216" s="186" t="s">
        <v>118</v>
      </c>
      <c r="E216" s="187" t="s">
        <v>310</v>
      </c>
      <c r="F216" s="188" t="s">
        <v>311</v>
      </c>
      <c r="G216" s="189" t="s">
        <v>184</v>
      </c>
      <c r="H216" s="190">
        <v>3465.3420000000001</v>
      </c>
      <c r="I216" s="191"/>
      <c r="J216" s="192">
        <f>ROUND(I216*H216,2)</f>
        <v>0</v>
      </c>
      <c r="K216" s="188" t="s">
        <v>122</v>
      </c>
      <c r="L216" s="39"/>
      <c r="M216" s="193" t="s">
        <v>1</v>
      </c>
      <c r="N216" s="194" t="s">
        <v>38</v>
      </c>
      <c r="O216" s="71"/>
      <c r="P216" s="195">
        <f>O216*H216</f>
        <v>0</v>
      </c>
      <c r="Q216" s="195">
        <v>0</v>
      </c>
      <c r="R216" s="195">
        <f>Q216*H216</f>
        <v>0</v>
      </c>
      <c r="S216" s="195">
        <v>0</v>
      </c>
      <c r="T216" s="196">
        <f>S216*H216</f>
        <v>0</v>
      </c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R216" s="197" t="s">
        <v>123</v>
      </c>
      <c r="AT216" s="197" t="s">
        <v>118</v>
      </c>
      <c r="AU216" s="197" t="s">
        <v>83</v>
      </c>
      <c r="AY216" s="17" t="s">
        <v>116</v>
      </c>
      <c r="BE216" s="198">
        <f>IF(N216="základní",J216,0)</f>
        <v>0</v>
      </c>
      <c r="BF216" s="198">
        <f>IF(N216="snížená",J216,0)</f>
        <v>0</v>
      </c>
      <c r="BG216" s="198">
        <f>IF(N216="zákl. přenesená",J216,0)</f>
        <v>0</v>
      </c>
      <c r="BH216" s="198">
        <f>IF(N216="sníž. přenesená",J216,0)</f>
        <v>0</v>
      </c>
      <c r="BI216" s="198">
        <f>IF(N216="nulová",J216,0)</f>
        <v>0</v>
      </c>
      <c r="BJ216" s="17" t="s">
        <v>81</v>
      </c>
      <c r="BK216" s="198">
        <f>ROUND(I216*H216,2)</f>
        <v>0</v>
      </c>
      <c r="BL216" s="17" t="s">
        <v>123</v>
      </c>
      <c r="BM216" s="197" t="s">
        <v>312</v>
      </c>
    </row>
    <row r="217" spans="1:65" s="13" customFormat="1">
      <c r="B217" s="199"/>
      <c r="C217" s="200"/>
      <c r="D217" s="201" t="s">
        <v>125</v>
      </c>
      <c r="E217" s="202" t="s">
        <v>1</v>
      </c>
      <c r="F217" s="203" t="s">
        <v>313</v>
      </c>
      <c r="G217" s="200"/>
      <c r="H217" s="204">
        <v>3465.3420000000001</v>
      </c>
      <c r="I217" s="205"/>
      <c r="J217" s="200"/>
      <c r="K217" s="200"/>
      <c r="L217" s="206"/>
      <c r="M217" s="207"/>
      <c r="N217" s="208"/>
      <c r="O217" s="208"/>
      <c r="P217" s="208"/>
      <c r="Q217" s="208"/>
      <c r="R217" s="208"/>
      <c r="S217" s="208"/>
      <c r="T217" s="209"/>
      <c r="AT217" s="210" t="s">
        <v>125</v>
      </c>
      <c r="AU217" s="210" t="s">
        <v>83</v>
      </c>
      <c r="AV217" s="13" t="s">
        <v>83</v>
      </c>
      <c r="AW217" s="13" t="s">
        <v>30</v>
      </c>
      <c r="AX217" s="13" t="s">
        <v>81</v>
      </c>
      <c r="AY217" s="210" t="s">
        <v>116</v>
      </c>
    </row>
    <row r="218" spans="1:65" s="2" customFormat="1" ht="24.2" customHeight="1">
      <c r="A218" s="34"/>
      <c r="B218" s="35"/>
      <c r="C218" s="186" t="s">
        <v>314</v>
      </c>
      <c r="D218" s="186" t="s">
        <v>118</v>
      </c>
      <c r="E218" s="187" t="s">
        <v>315</v>
      </c>
      <c r="F218" s="188" t="s">
        <v>316</v>
      </c>
      <c r="G218" s="189" t="s">
        <v>184</v>
      </c>
      <c r="H218" s="190">
        <v>90.888000000000005</v>
      </c>
      <c r="I218" s="191"/>
      <c r="J218" s="192">
        <f>ROUND(I218*H218,2)</f>
        <v>0</v>
      </c>
      <c r="K218" s="188" t="s">
        <v>122</v>
      </c>
      <c r="L218" s="39"/>
      <c r="M218" s="193" t="s">
        <v>1</v>
      </c>
      <c r="N218" s="194" t="s">
        <v>38</v>
      </c>
      <c r="O218" s="71"/>
      <c r="P218" s="195">
        <f>O218*H218</f>
        <v>0</v>
      </c>
      <c r="Q218" s="195">
        <v>0</v>
      </c>
      <c r="R218" s="195">
        <f>Q218*H218</f>
        <v>0</v>
      </c>
      <c r="S218" s="195">
        <v>0</v>
      </c>
      <c r="T218" s="196">
        <f>S218*H218</f>
        <v>0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R218" s="197" t="s">
        <v>123</v>
      </c>
      <c r="AT218" s="197" t="s">
        <v>118</v>
      </c>
      <c r="AU218" s="197" t="s">
        <v>83</v>
      </c>
      <c r="AY218" s="17" t="s">
        <v>116</v>
      </c>
      <c r="BE218" s="198">
        <f>IF(N218="základní",J218,0)</f>
        <v>0</v>
      </c>
      <c r="BF218" s="198">
        <f>IF(N218="snížená",J218,0)</f>
        <v>0</v>
      </c>
      <c r="BG218" s="198">
        <f>IF(N218="zákl. přenesená",J218,0)</f>
        <v>0</v>
      </c>
      <c r="BH218" s="198">
        <f>IF(N218="sníž. přenesená",J218,0)</f>
        <v>0</v>
      </c>
      <c r="BI218" s="198">
        <f>IF(N218="nulová",J218,0)</f>
        <v>0</v>
      </c>
      <c r="BJ218" s="17" t="s">
        <v>81</v>
      </c>
      <c r="BK218" s="198">
        <f>ROUND(I218*H218,2)</f>
        <v>0</v>
      </c>
      <c r="BL218" s="17" t="s">
        <v>123</v>
      </c>
      <c r="BM218" s="197" t="s">
        <v>317</v>
      </c>
    </row>
    <row r="219" spans="1:65" s="2" customFormat="1" ht="24.2" customHeight="1">
      <c r="A219" s="34"/>
      <c r="B219" s="35"/>
      <c r="C219" s="186" t="s">
        <v>318</v>
      </c>
      <c r="D219" s="186" t="s">
        <v>118</v>
      </c>
      <c r="E219" s="187" t="s">
        <v>319</v>
      </c>
      <c r="F219" s="188" t="s">
        <v>183</v>
      </c>
      <c r="G219" s="189" t="s">
        <v>184</v>
      </c>
      <c r="H219" s="190">
        <v>382.03800000000001</v>
      </c>
      <c r="I219" s="191"/>
      <c r="J219" s="192">
        <f>ROUND(I219*H219,2)</f>
        <v>0</v>
      </c>
      <c r="K219" s="188" t="s">
        <v>122</v>
      </c>
      <c r="L219" s="39"/>
      <c r="M219" s="193" t="s">
        <v>1</v>
      </c>
      <c r="N219" s="194" t="s">
        <v>38</v>
      </c>
      <c r="O219" s="71"/>
      <c r="P219" s="195">
        <f>O219*H219</f>
        <v>0</v>
      </c>
      <c r="Q219" s="195">
        <v>0</v>
      </c>
      <c r="R219" s="195">
        <f>Q219*H219</f>
        <v>0</v>
      </c>
      <c r="S219" s="195">
        <v>0</v>
      </c>
      <c r="T219" s="196">
        <f>S219*H219</f>
        <v>0</v>
      </c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R219" s="197" t="s">
        <v>123</v>
      </c>
      <c r="AT219" s="197" t="s">
        <v>118</v>
      </c>
      <c r="AU219" s="197" t="s">
        <v>83</v>
      </c>
      <c r="AY219" s="17" t="s">
        <v>116</v>
      </c>
      <c r="BE219" s="198">
        <f>IF(N219="základní",J219,0)</f>
        <v>0</v>
      </c>
      <c r="BF219" s="198">
        <f>IF(N219="snížená",J219,0)</f>
        <v>0</v>
      </c>
      <c r="BG219" s="198">
        <f>IF(N219="zákl. přenesená",J219,0)</f>
        <v>0</v>
      </c>
      <c r="BH219" s="198">
        <f>IF(N219="sníž. přenesená",J219,0)</f>
        <v>0</v>
      </c>
      <c r="BI219" s="198">
        <f>IF(N219="nulová",J219,0)</f>
        <v>0</v>
      </c>
      <c r="BJ219" s="17" t="s">
        <v>81</v>
      </c>
      <c r="BK219" s="198">
        <f>ROUND(I219*H219,2)</f>
        <v>0</v>
      </c>
      <c r="BL219" s="17" t="s">
        <v>123</v>
      </c>
      <c r="BM219" s="197" t="s">
        <v>320</v>
      </c>
    </row>
    <row r="220" spans="1:65" s="12" customFormat="1" ht="22.9" customHeight="1">
      <c r="B220" s="170"/>
      <c r="C220" s="171"/>
      <c r="D220" s="172" t="s">
        <v>72</v>
      </c>
      <c r="E220" s="184" t="s">
        <v>321</v>
      </c>
      <c r="F220" s="184" t="s">
        <v>322</v>
      </c>
      <c r="G220" s="171"/>
      <c r="H220" s="171"/>
      <c r="I220" s="174"/>
      <c r="J220" s="185">
        <f>BK220</f>
        <v>0</v>
      </c>
      <c r="K220" s="171"/>
      <c r="L220" s="176"/>
      <c r="M220" s="177"/>
      <c r="N220" s="178"/>
      <c r="O220" s="178"/>
      <c r="P220" s="179">
        <f>P221</f>
        <v>0</v>
      </c>
      <c r="Q220" s="178"/>
      <c r="R220" s="179">
        <f>R221</f>
        <v>0</v>
      </c>
      <c r="S220" s="178"/>
      <c r="T220" s="180">
        <f>T221</f>
        <v>0</v>
      </c>
      <c r="AR220" s="181" t="s">
        <v>81</v>
      </c>
      <c r="AT220" s="182" t="s">
        <v>72</v>
      </c>
      <c r="AU220" s="182" t="s">
        <v>81</v>
      </c>
      <c r="AY220" s="181" t="s">
        <v>116</v>
      </c>
      <c r="BK220" s="183">
        <f>BK221</f>
        <v>0</v>
      </c>
    </row>
    <row r="221" spans="1:65" s="2" customFormat="1" ht="24.2" customHeight="1">
      <c r="A221" s="34"/>
      <c r="B221" s="35"/>
      <c r="C221" s="186" t="s">
        <v>323</v>
      </c>
      <c r="D221" s="186" t="s">
        <v>118</v>
      </c>
      <c r="E221" s="187" t="s">
        <v>324</v>
      </c>
      <c r="F221" s="188" t="s">
        <v>325</v>
      </c>
      <c r="G221" s="189" t="s">
        <v>184</v>
      </c>
      <c r="H221" s="190">
        <v>73.153999999999996</v>
      </c>
      <c r="I221" s="191"/>
      <c r="J221" s="192">
        <f>ROUND(I221*H221,2)</f>
        <v>0</v>
      </c>
      <c r="K221" s="188" t="s">
        <v>122</v>
      </c>
      <c r="L221" s="39"/>
      <c r="M221" s="242" t="s">
        <v>1</v>
      </c>
      <c r="N221" s="243" t="s">
        <v>38</v>
      </c>
      <c r="O221" s="244"/>
      <c r="P221" s="245">
        <f>O221*H221</f>
        <v>0</v>
      </c>
      <c r="Q221" s="245">
        <v>0</v>
      </c>
      <c r="R221" s="245">
        <f>Q221*H221</f>
        <v>0</v>
      </c>
      <c r="S221" s="245">
        <v>0</v>
      </c>
      <c r="T221" s="246">
        <f>S221*H221</f>
        <v>0</v>
      </c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R221" s="197" t="s">
        <v>123</v>
      </c>
      <c r="AT221" s="197" t="s">
        <v>118</v>
      </c>
      <c r="AU221" s="197" t="s">
        <v>83</v>
      </c>
      <c r="AY221" s="17" t="s">
        <v>116</v>
      </c>
      <c r="BE221" s="198">
        <f>IF(N221="základní",J221,0)</f>
        <v>0</v>
      </c>
      <c r="BF221" s="198">
        <f>IF(N221="snížená",J221,0)</f>
        <v>0</v>
      </c>
      <c r="BG221" s="198">
        <f>IF(N221="zákl. přenesená",J221,0)</f>
        <v>0</v>
      </c>
      <c r="BH221" s="198">
        <f>IF(N221="sníž. přenesená",J221,0)</f>
        <v>0</v>
      </c>
      <c r="BI221" s="198">
        <f>IF(N221="nulová",J221,0)</f>
        <v>0</v>
      </c>
      <c r="BJ221" s="17" t="s">
        <v>81</v>
      </c>
      <c r="BK221" s="198">
        <f>ROUND(I221*H221,2)</f>
        <v>0</v>
      </c>
      <c r="BL221" s="17" t="s">
        <v>123</v>
      </c>
      <c r="BM221" s="197" t="s">
        <v>326</v>
      </c>
    </row>
    <row r="222" spans="1:65" s="2" customFormat="1" ht="6.95" customHeight="1">
      <c r="A222" s="34"/>
      <c r="B222" s="54"/>
      <c r="C222" s="55"/>
      <c r="D222" s="55"/>
      <c r="E222" s="55"/>
      <c r="F222" s="55"/>
      <c r="G222" s="55"/>
      <c r="H222" s="55"/>
      <c r="I222" s="55"/>
      <c r="J222" s="55"/>
      <c r="K222" s="55"/>
      <c r="L222" s="39"/>
      <c r="M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</row>
  </sheetData>
  <sheetProtection algorithmName="SHA-512" hashValue="ELMDkqGvGM4S3RFWnc+yRgjn1/4BbVAbgg3ZfKFRf4L1iia4Xw976r6Ya3VLt7eaPp/1FfkPheE+ViO1dk9w4A==" saltValue="hxxpASQg0IsSyq9Tyx6ddGXCZq0EiTYLPKyvOKb3tKWwQNzSTO+NKmtVJD26MESm5gFCg7xxG13Ph/a/6YxN5w==" spinCount="100000" sheet="1" objects="1" scenarios="1" formatColumns="0" formatRows="0" autoFilter="0"/>
  <autoFilter ref="C121:K221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77" fitToHeight="0" orientation="portrait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3"/>
  <sheetViews>
    <sheetView showGridLines="0" topLeftCell="A7" workbookViewId="0"/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AT2" s="17" t="s">
        <v>86</v>
      </c>
    </row>
    <row r="3" spans="1:46" s="1" customFormat="1" ht="6.95" customHeight="1">
      <c r="B3" s="108"/>
      <c r="C3" s="109"/>
      <c r="D3" s="109"/>
      <c r="E3" s="109"/>
      <c r="F3" s="109"/>
      <c r="G3" s="109"/>
      <c r="H3" s="109"/>
      <c r="I3" s="109"/>
      <c r="J3" s="109"/>
      <c r="K3" s="109"/>
      <c r="L3" s="20"/>
      <c r="AT3" s="17" t="s">
        <v>83</v>
      </c>
    </row>
    <row r="4" spans="1:46" s="1" customFormat="1" ht="24.95" customHeight="1">
      <c r="B4" s="20"/>
      <c r="D4" s="110" t="s">
        <v>87</v>
      </c>
      <c r="L4" s="20"/>
      <c r="M4" s="111" t="s">
        <v>10</v>
      </c>
      <c r="AT4" s="17" t="s">
        <v>4</v>
      </c>
    </row>
    <row r="5" spans="1:46" s="1" customFormat="1" ht="6.95" customHeight="1">
      <c r="B5" s="20"/>
      <c r="L5" s="20"/>
    </row>
    <row r="6" spans="1:46" s="1" customFormat="1" ht="12" customHeight="1">
      <c r="B6" s="20"/>
      <c r="D6" s="112" t="s">
        <v>16</v>
      </c>
      <c r="L6" s="20"/>
    </row>
    <row r="7" spans="1:46" s="1" customFormat="1" ht="16.5" customHeight="1">
      <c r="B7" s="20"/>
      <c r="E7" s="291" t="str">
        <f>'Rekapitulace stavby'!K6</f>
        <v>Obnova místních komunikací v obci Koryta</v>
      </c>
      <c r="F7" s="292"/>
      <c r="G7" s="292"/>
      <c r="H7" s="292"/>
      <c r="L7" s="20"/>
    </row>
    <row r="8" spans="1:46" s="2" customFormat="1" ht="12" customHeight="1">
      <c r="A8" s="34"/>
      <c r="B8" s="39"/>
      <c r="C8" s="34"/>
      <c r="D8" s="112" t="s">
        <v>88</v>
      </c>
      <c r="E8" s="34"/>
      <c r="F8" s="34"/>
      <c r="G8" s="34"/>
      <c r="H8" s="34"/>
      <c r="I8" s="34"/>
      <c r="J8" s="34"/>
      <c r="K8" s="34"/>
      <c r="L8" s="51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46" s="2" customFormat="1" ht="16.5" customHeight="1">
      <c r="A9" s="34"/>
      <c r="B9" s="39"/>
      <c r="C9" s="34"/>
      <c r="D9" s="34"/>
      <c r="E9" s="293" t="s">
        <v>327</v>
      </c>
      <c r="F9" s="294"/>
      <c r="G9" s="294"/>
      <c r="H9" s="294"/>
      <c r="I9" s="34"/>
      <c r="J9" s="34"/>
      <c r="K9" s="34"/>
      <c r="L9" s="51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</row>
    <row r="10" spans="1:46" s="2" customFormat="1">
      <c r="A10" s="34"/>
      <c r="B10" s="39"/>
      <c r="C10" s="34"/>
      <c r="D10" s="34"/>
      <c r="E10" s="34"/>
      <c r="F10" s="34"/>
      <c r="G10" s="34"/>
      <c r="H10" s="34"/>
      <c r="I10" s="34"/>
      <c r="J10" s="34"/>
      <c r="K10" s="34"/>
      <c r="L10" s="51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</row>
    <row r="11" spans="1:46" s="2" customFormat="1" ht="12" customHeight="1">
      <c r="A11" s="34"/>
      <c r="B11" s="39"/>
      <c r="C11" s="34"/>
      <c r="D11" s="112" t="s">
        <v>18</v>
      </c>
      <c r="E11" s="34"/>
      <c r="F11" s="113" t="s">
        <v>1</v>
      </c>
      <c r="G11" s="34"/>
      <c r="H11" s="34"/>
      <c r="I11" s="112" t="s">
        <v>19</v>
      </c>
      <c r="J11" s="113" t="s">
        <v>1</v>
      </c>
      <c r="K11" s="34"/>
      <c r="L11" s="51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</row>
    <row r="12" spans="1:46" s="2" customFormat="1" ht="12" customHeight="1">
      <c r="A12" s="34"/>
      <c r="B12" s="39"/>
      <c r="C12" s="34"/>
      <c r="D12" s="112" t="s">
        <v>20</v>
      </c>
      <c r="E12" s="34"/>
      <c r="F12" s="113" t="s">
        <v>21</v>
      </c>
      <c r="G12" s="34"/>
      <c r="H12" s="34"/>
      <c r="I12" s="112" t="s">
        <v>22</v>
      </c>
      <c r="J12" s="114">
        <f>'Rekapitulace stavby'!AN8</f>
        <v>0</v>
      </c>
      <c r="K12" s="34"/>
      <c r="L12" s="5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</row>
    <row r="13" spans="1:46" s="2" customFormat="1" ht="10.9" customHeight="1">
      <c r="A13" s="34"/>
      <c r="B13" s="39"/>
      <c r="C13" s="34"/>
      <c r="D13" s="34"/>
      <c r="E13" s="34"/>
      <c r="F13" s="34"/>
      <c r="G13" s="34"/>
      <c r="H13" s="34"/>
      <c r="I13" s="34"/>
      <c r="J13" s="34"/>
      <c r="K13" s="34"/>
      <c r="L13" s="51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</row>
    <row r="14" spans="1:46" s="2" customFormat="1" ht="12" customHeight="1">
      <c r="A14" s="34"/>
      <c r="B14" s="39"/>
      <c r="C14" s="34"/>
      <c r="D14" s="112" t="s">
        <v>23</v>
      </c>
      <c r="E14" s="34"/>
      <c r="F14" s="34"/>
      <c r="G14" s="34"/>
      <c r="H14" s="34"/>
      <c r="I14" s="112" t="s">
        <v>24</v>
      </c>
      <c r="J14" s="113" t="s">
        <v>1</v>
      </c>
      <c r="K14" s="34"/>
      <c r="L14" s="51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46" s="2" customFormat="1" ht="18" customHeight="1">
      <c r="A15" s="34"/>
      <c r="B15" s="39"/>
      <c r="C15" s="34"/>
      <c r="D15" s="34"/>
      <c r="E15" s="113" t="s">
        <v>25</v>
      </c>
      <c r="F15" s="34"/>
      <c r="G15" s="34"/>
      <c r="H15" s="34"/>
      <c r="I15" s="112" t="s">
        <v>26</v>
      </c>
      <c r="J15" s="113" t="s">
        <v>1</v>
      </c>
      <c r="K15" s="34"/>
      <c r="L15" s="51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</row>
    <row r="16" spans="1:46" s="2" customFormat="1" ht="6.95" customHeight="1">
      <c r="A16" s="34"/>
      <c r="B16" s="39"/>
      <c r="C16" s="34"/>
      <c r="D16" s="34"/>
      <c r="E16" s="34"/>
      <c r="F16" s="34"/>
      <c r="G16" s="34"/>
      <c r="H16" s="34"/>
      <c r="I16" s="34"/>
      <c r="J16" s="34"/>
      <c r="K16" s="34"/>
      <c r="L16" s="51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</row>
    <row r="17" spans="1:31" s="2" customFormat="1" ht="12" customHeight="1">
      <c r="A17" s="34"/>
      <c r="B17" s="39"/>
      <c r="C17" s="34"/>
      <c r="D17" s="112" t="s">
        <v>27</v>
      </c>
      <c r="E17" s="34"/>
      <c r="F17" s="34"/>
      <c r="G17" s="34"/>
      <c r="H17" s="34"/>
      <c r="I17" s="112" t="s">
        <v>24</v>
      </c>
      <c r="J17" s="30" t="str">
        <f>'Rekapitulace stavby'!AN13</f>
        <v>Vyplň údaj</v>
      </c>
      <c r="K17" s="34"/>
      <c r="L17" s="51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</row>
    <row r="18" spans="1:31" s="2" customFormat="1" ht="18" customHeight="1">
      <c r="A18" s="34"/>
      <c r="B18" s="39"/>
      <c r="C18" s="34"/>
      <c r="D18" s="34"/>
      <c r="E18" s="295" t="str">
        <f>'Rekapitulace stavby'!E14</f>
        <v>Vyplň údaj</v>
      </c>
      <c r="F18" s="296"/>
      <c r="G18" s="296"/>
      <c r="H18" s="296"/>
      <c r="I18" s="112" t="s">
        <v>26</v>
      </c>
      <c r="J18" s="30" t="str">
        <f>'Rekapitulace stavby'!AN14</f>
        <v>Vyplň údaj</v>
      </c>
      <c r="K18" s="34"/>
      <c r="L18" s="51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</row>
    <row r="19" spans="1:31" s="2" customFormat="1" ht="6.95" customHeight="1">
      <c r="A19" s="34"/>
      <c r="B19" s="39"/>
      <c r="C19" s="34"/>
      <c r="D19" s="34"/>
      <c r="E19" s="34"/>
      <c r="F19" s="34"/>
      <c r="G19" s="34"/>
      <c r="H19" s="34"/>
      <c r="I19" s="34"/>
      <c r="J19" s="34"/>
      <c r="K19" s="34"/>
      <c r="L19" s="5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1" s="2" customFormat="1" ht="12" customHeight="1">
      <c r="A20" s="34"/>
      <c r="B20" s="39"/>
      <c r="C20" s="34"/>
      <c r="D20" s="112" t="s">
        <v>29</v>
      </c>
      <c r="E20" s="34"/>
      <c r="F20" s="34"/>
      <c r="G20" s="34"/>
      <c r="H20" s="34"/>
      <c r="I20" s="112" t="s">
        <v>24</v>
      </c>
      <c r="J20" s="113" t="str">
        <f>IF('Rekapitulace stavby'!AN16="","",'Rekapitulace stavby'!AN16)</f>
        <v/>
      </c>
      <c r="K20" s="34"/>
      <c r="L20" s="51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1" s="2" customFormat="1" ht="18" customHeight="1">
      <c r="A21" s="34"/>
      <c r="B21" s="39"/>
      <c r="C21" s="34"/>
      <c r="D21" s="34"/>
      <c r="E21" s="113" t="str">
        <f>IF('Rekapitulace stavby'!E17="","",'Rekapitulace stavby'!E17)</f>
        <v xml:space="preserve"> </v>
      </c>
      <c r="F21" s="34"/>
      <c r="G21" s="34"/>
      <c r="H21" s="34"/>
      <c r="I21" s="112" t="s">
        <v>26</v>
      </c>
      <c r="J21" s="113" t="str">
        <f>IF('Rekapitulace stavby'!AN17="","",'Rekapitulace stavby'!AN17)</f>
        <v/>
      </c>
      <c r="K21" s="34"/>
      <c r="L21" s="51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1" s="2" customFormat="1" ht="6.95" customHeight="1">
      <c r="A22" s="34"/>
      <c r="B22" s="39"/>
      <c r="C22" s="34"/>
      <c r="D22" s="34"/>
      <c r="E22" s="34"/>
      <c r="F22" s="34"/>
      <c r="G22" s="34"/>
      <c r="H22" s="34"/>
      <c r="I22" s="34"/>
      <c r="J22" s="34"/>
      <c r="K22" s="34"/>
      <c r="L22" s="51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</row>
    <row r="23" spans="1:31" s="2" customFormat="1" ht="12" customHeight="1">
      <c r="A23" s="34"/>
      <c r="B23" s="39"/>
      <c r="C23" s="34"/>
      <c r="D23" s="112" t="s">
        <v>31</v>
      </c>
      <c r="E23" s="34"/>
      <c r="F23" s="34"/>
      <c r="G23" s="34"/>
      <c r="H23" s="34"/>
      <c r="I23" s="112" t="s">
        <v>24</v>
      </c>
      <c r="J23" s="113" t="str">
        <f>IF('Rekapitulace stavby'!AN19="","",'Rekapitulace stavby'!AN19)</f>
        <v/>
      </c>
      <c r="K23" s="34"/>
      <c r="L23" s="51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</row>
    <row r="24" spans="1:31" s="2" customFormat="1" ht="18" customHeight="1">
      <c r="A24" s="34"/>
      <c r="B24" s="39"/>
      <c r="C24" s="34"/>
      <c r="D24" s="34"/>
      <c r="E24" s="113" t="str">
        <f>IF('Rekapitulace stavby'!E20="","",'Rekapitulace stavby'!E20)</f>
        <v xml:space="preserve"> </v>
      </c>
      <c r="F24" s="34"/>
      <c r="G24" s="34"/>
      <c r="H24" s="34"/>
      <c r="I24" s="112" t="s">
        <v>26</v>
      </c>
      <c r="J24" s="113" t="str">
        <f>IF('Rekapitulace stavby'!AN20="","",'Rekapitulace stavby'!AN20)</f>
        <v/>
      </c>
      <c r="K24" s="34"/>
      <c r="L24" s="51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</row>
    <row r="25" spans="1:31" s="2" customFormat="1" ht="6.95" customHeight="1">
      <c r="A25" s="34"/>
      <c r="B25" s="39"/>
      <c r="C25" s="34"/>
      <c r="D25" s="34"/>
      <c r="E25" s="34"/>
      <c r="F25" s="34"/>
      <c r="G25" s="34"/>
      <c r="H25" s="34"/>
      <c r="I25" s="34"/>
      <c r="J25" s="34"/>
      <c r="K25" s="34"/>
      <c r="L25" s="51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</row>
    <row r="26" spans="1:31" s="2" customFormat="1" ht="12" customHeight="1">
      <c r="A26" s="34"/>
      <c r="B26" s="39"/>
      <c r="C26" s="34"/>
      <c r="D26" s="112" t="s">
        <v>32</v>
      </c>
      <c r="E26" s="34"/>
      <c r="F26" s="34"/>
      <c r="G26" s="34"/>
      <c r="H26" s="34"/>
      <c r="I26" s="34"/>
      <c r="J26" s="34"/>
      <c r="K26" s="34"/>
      <c r="L26" s="51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</row>
    <row r="27" spans="1:31" s="8" customFormat="1" ht="16.5" customHeight="1">
      <c r="A27" s="115"/>
      <c r="B27" s="116"/>
      <c r="C27" s="115"/>
      <c r="D27" s="115"/>
      <c r="E27" s="297" t="s">
        <v>1</v>
      </c>
      <c r="F27" s="297"/>
      <c r="G27" s="297"/>
      <c r="H27" s="297"/>
      <c r="I27" s="115"/>
      <c r="J27" s="115"/>
      <c r="K27" s="115"/>
      <c r="L27" s="117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</row>
    <row r="28" spans="1:31" s="2" customFormat="1" ht="6.95" customHeight="1">
      <c r="A28" s="34"/>
      <c r="B28" s="39"/>
      <c r="C28" s="34"/>
      <c r="D28" s="34"/>
      <c r="E28" s="34"/>
      <c r="F28" s="34"/>
      <c r="G28" s="34"/>
      <c r="H28" s="34"/>
      <c r="I28" s="34"/>
      <c r="J28" s="34"/>
      <c r="K28" s="34"/>
      <c r="L28" s="51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</row>
    <row r="29" spans="1:31" s="2" customFormat="1" ht="6.95" customHeight="1">
      <c r="A29" s="34"/>
      <c r="B29" s="39"/>
      <c r="C29" s="34"/>
      <c r="D29" s="118"/>
      <c r="E29" s="118"/>
      <c r="F29" s="118"/>
      <c r="G29" s="118"/>
      <c r="H29" s="118"/>
      <c r="I29" s="118"/>
      <c r="J29" s="118"/>
      <c r="K29" s="118"/>
      <c r="L29" s="51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</row>
    <row r="30" spans="1:31" s="2" customFormat="1" ht="25.35" customHeight="1">
      <c r="A30" s="34"/>
      <c r="B30" s="39"/>
      <c r="C30" s="34"/>
      <c r="D30" s="119" t="s">
        <v>33</v>
      </c>
      <c r="E30" s="34"/>
      <c r="F30" s="34"/>
      <c r="G30" s="34"/>
      <c r="H30" s="34"/>
      <c r="I30" s="34"/>
      <c r="J30" s="120">
        <f>ROUND(J119, 2)</f>
        <v>0</v>
      </c>
      <c r="K30" s="34"/>
      <c r="L30" s="51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1" s="2" customFormat="1" ht="6.95" customHeight="1">
      <c r="A31" s="34"/>
      <c r="B31" s="39"/>
      <c r="C31" s="34"/>
      <c r="D31" s="118"/>
      <c r="E31" s="118"/>
      <c r="F31" s="118"/>
      <c r="G31" s="118"/>
      <c r="H31" s="118"/>
      <c r="I31" s="118"/>
      <c r="J31" s="118"/>
      <c r="K31" s="118"/>
      <c r="L31" s="51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</row>
    <row r="32" spans="1:31" s="2" customFormat="1" ht="14.45" customHeight="1">
      <c r="A32" s="34"/>
      <c r="B32" s="39"/>
      <c r="C32" s="34"/>
      <c r="D32" s="34"/>
      <c r="E32" s="34"/>
      <c r="F32" s="121" t="s">
        <v>35</v>
      </c>
      <c r="G32" s="34"/>
      <c r="H32" s="34"/>
      <c r="I32" s="121" t="s">
        <v>34</v>
      </c>
      <c r="J32" s="121" t="s">
        <v>36</v>
      </c>
      <c r="K32" s="34"/>
      <c r="L32" s="51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</row>
    <row r="33" spans="1:31" s="2" customFormat="1" ht="14.45" customHeight="1">
      <c r="A33" s="34"/>
      <c r="B33" s="39"/>
      <c r="C33" s="34"/>
      <c r="D33" s="122" t="s">
        <v>37</v>
      </c>
      <c r="E33" s="112" t="s">
        <v>38</v>
      </c>
      <c r="F33" s="123">
        <f>ROUND((SUM(BE119:BE142)),  2)</f>
        <v>0</v>
      </c>
      <c r="G33" s="34"/>
      <c r="H33" s="34"/>
      <c r="I33" s="124">
        <v>0.21</v>
      </c>
      <c r="J33" s="123">
        <f>ROUND(((SUM(BE119:BE142))*I33),  2)</f>
        <v>0</v>
      </c>
      <c r="K33" s="34"/>
      <c r="L33" s="51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1" s="2" customFormat="1" ht="14.45" customHeight="1">
      <c r="A34" s="34"/>
      <c r="B34" s="39"/>
      <c r="C34" s="34"/>
      <c r="D34" s="34"/>
      <c r="E34" s="112" t="s">
        <v>39</v>
      </c>
      <c r="F34" s="123">
        <f>ROUND((SUM(BF119:BF142)),  2)</f>
        <v>0</v>
      </c>
      <c r="G34" s="34"/>
      <c r="H34" s="34"/>
      <c r="I34" s="124">
        <v>0.15</v>
      </c>
      <c r="J34" s="123">
        <f>ROUND(((SUM(BF119:BF142))*I34),  2)</f>
        <v>0</v>
      </c>
      <c r="K34" s="34"/>
      <c r="L34" s="51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1" s="2" customFormat="1" ht="14.45" hidden="1" customHeight="1">
      <c r="A35" s="34"/>
      <c r="B35" s="39"/>
      <c r="C35" s="34"/>
      <c r="D35" s="34"/>
      <c r="E35" s="112" t="s">
        <v>40</v>
      </c>
      <c r="F35" s="123">
        <f>ROUND((SUM(BG119:BG142)),  2)</f>
        <v>0</v>
      </c>
      <c r="G35" s="34"/>
      <c r="H35" s="34"/>
      <c r="I35" s="124">
        <v>0.21</v>
      </c>
      <c r="J35" s="123">
        <f>0</f>
        <v>0</v>
      </c>
      <c r="K35" s="34"/>
      <c r="L35" s="51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1" s="2" customFormat="1" ht="14.45" hidden="1" customHeight="1">
      <c r="A36" s="34"/>
      <c r="B36" s="39"/>
      <c r="C36" s="34"/>
      <c r="D36" s="34"/>
      <c r="E36" s="112" t="s">
        <v>41</v>
      </c>
      <c r="F36" s="123">
        <f>ROUND((SUM(BH119:BH142)),  2)</f>
        <v>0</v>
      </c>
      <c r="G36" s="34"/>
      <c r="H36" s="34"/>
      <c r="I36" s="124">
        <v>0.15</v>
      </c>
      <c r="J36" s="123">
        <f>0</f>
        <v>0</v>
      </c>
      <c r="K36" s="34"/>
      <c r="L36" s="51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</row>
    <row r="37" spans="1:31" s="2" customFormat="1" ht="14.45" hidden="1" customHeight="1">
      <c r="A37" s="34"/>
      <c r="B37" s="39"/>
      <c r="C37" s="34"/>
      <c r="D37" s="34"/>
      <c r="E37" s="112" t="s">
        <v>42</v>
      </c>
      <c r="F37" s="123">
        <f>ROUND((SUM(BI119:BI142)),  2)</f>
        <v>0</v>
      </c>
      <c r="G37" s="34"/>
      <c r="H37" s="34"/>
      <c r="I37" s="124">
        <v>0</v>
      </c>
      <c r="J37" s="123">
        <f>0</f>
        <v>0</v>
      </c>
      <c r="K37" s="34"/>
      <c r="L37" s="51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</row>
    <row r="38" spans="1:31" s="2" customFormat="1" ht="6.95" customHeight="1">
      <c r="A38" s="34"/>
      <c r="B38" s="39"/>
      <c r="C38" s="34"/>
      <c r="D38" s="34"/>
      <c r="E38" s="34"/>
      <c r="F38" s="34"/>
      <c r="G38" s="34"/>
      <c r="H38" s="34"/>
      <c r="I38" s="34"/>
      <c r="J38" s="34"/>
      <c r="K38" s="34"/>
      <c r="L38" s="51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s="2" customFormat="1" ht="25.35" customHeight="1">
      <c r="A39" s="34"/>
      <c r="B39" s="39"/>
      <c r="C39" s="125"/>
      <c r="D39" s="126" t="s">
        <v>43</v>
      </c>
      <c r="E39" s="127"/>
      <c r="F39" s="127"/>
      <c r="G39" s="128" t="s">
        <v>44</v>
      </c>
      <c r="H39" s="129" t="s">
        <v>45</v>
      </c>
      <c r="I39" s="127"/>
      <c r="J39" s="130">
        <f>SUM(J30:J37)</f>
        <v>0</v>
      </c>
      <c r="K39" s="131"/>
      <c r="L39" s="51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</row>
    <row r="40" spans="1:31" s="2" customFormat="1" ht="14.45" customHeight="1">
      <c r="A40" s="34"/>
      <c r="B40" s="39"/>
      <c r="C40" s="34"/>
      <c r="D40" s="34"/>
      <c r="E40" s="34"/>
      <c r="F40" s="34"/>
      <c r="G40" s="34"/>
      <c r="H40" s="34"/>
      <c r="I40" s="34"/>
      <c r="J40" s="34"/>
      <c r="K40" s="34"/>
      <c r="L40" s="51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</row>
    <row r="41" spans="1:31" s="1" customFormat="1" ht="14.45" customHeight="1">
      <c r="B41" s="20"/>
      <c r="L41" s="20"/>
    </row>
    <row r="42" spans="1:31" s="1" customFormat="1" ht="14.45" customHeight="1">
      <c r="B42" s="20"/>
      <c r="L42" s="20"/>
    </row>
    <row r="43" spans="1:31" s="1" customFormat="1" ht="14.45" customHeight="1">
      <c r="B43" s="20"/>
      <c r="L43" s="20"/>
    </row>
    <row r="44" spans="1:31" s="1" customFormat="1" ht="14.45" customHeight="1">
      <c r="B44" s="20"/>
      <c r="L44" s="20"/>
    </row>
    <row r="45" spans="1:31" s="1" customFormat="1" ht="14.45" customHeight="1">
      <c r="B45" s="20"/>
      <c r="L45" s="20"/>
    </row>
    <row r="46" spans="1:31" s="1" customFormat="1" ht="14.45" customHeight="1">
      <c r="B46" s="20"/>
      <c r="L46" s="20"/>
    </row>
    <row r="47" spans="1:31" s="1" customFormat="1" ht="14.45" customHeight="1">
      <c r="B47" s="20"/>
      <c r="L47" s="20"/>
    </row>
    <row r="48" spans="1:31" s="1" customFormat="1" ht="14.45" customHeight="1">
      <c r="B48" s="20"/>
      <c r="L48" s="20"/>
    </row>
    <row r="49" spans="1:31" s="1" customFormat="1" ht="14.45" customHeight="1">
      <c r="B49" s="20"/>
      <c r="L49" s="20"/>
    </row>
    <row r="50" spans="1:31" s="2" customFormat="1" ht="14.45" customHeight="1">
      <c r="B50" s="51"/>
      <c r="D50" s="132" t="s">
        <v>46</v>
      </c>
      <c r="E50" s="133"/>
      <c r="F50" s="133"/>
      <c r="G50" s="132" t="s">
        <v>47</v>
      </c>
      <c r="H50" s="133"/>
      <c r="I50" s="133"/>
      <c r="J50" s="133"/>
      <c r="K50" s="133"/>
      <c r="L50" s="51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2.75">
      <c r="A61" s="34"/>
      <c r="B61" s="39"/>
      <c r="C61" s="34"/>
      <c r="D61" s="134" t="s">
        <v>48</v>
      </c>
      <c r="E61" s="135"/>
      <c r="F61" s="136" t="s">
        <v>49</v>
      </c>
      <c r="G61" s="134" t="s">
        <v>48</v>
      </c>
      <c r="H61" s="135"/>
      <c r="I61" s="135"/>
      <c r="J61" s="137" t="s">
        <v>49</v>
      </c>
      <c r="K61" s="135"/>
      <c r="L61" s="51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2.75">
      <c r="A65" s="34"/>
      <c r="B65" s="39"/>
      <c r="C65" s="34"/>
      <c r="D65" s="132" t="s">
        <v>50</v>
      </c>
      <c r="E65" s="138"/>
      <c r="F65" s="138"/>
      <c r="G65" s="132" t="s">
        <v>51</v>
      </c>
      <c r="H65" s="138"/>
      <c r="I65" s="138"/>
      <c r="J65" s="138"/>
      <c r="K65" s="138"/>
      <c r="L65" s="51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2.75">
      <c r="A76" s="34"/>
      <c r="B76" s="39"/>
      <c r="C76" s="34"/>
      <c r="D76" s="134" t="s">
        <v>48</v>
      </c>
      <c r="E76" s="135"/>
      <c r="F76" s="136" t="s">
        <v>49</v>
      </c>
      <c r="G76" s="134" t="s">
        <v>48</v>
      </c>
      <c r="H76" s="135"/>
      <c r="I76" s="135"/>
      <c r="J76" s="137" t="s">
        <v>49</v>
      </c>
      <c r="K76" s="135"/>
      <c r="L76" s="51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</row>
    <row r="77" spans="1:31" s="2" customFormat="1" ht="14.45" customHeight="1">
      <c r="A77" s="34"/>
      <c r="B77" s="139"/>
      <c r="C77" s="140"/>
      <c r="D77" s="140"/>
      <c r="E77" s="140"/>
      <c r="F77" s="140"/>
      <c r="G77" s="140"/>
      <c r="H77" s="140"/>
      <c r="I77" s="140"/>
      <c r="J77" s="140"/>
      <c r="K77" s="140"/>
      <c r="L77" s="51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</row>
    <row r="81" spans="1:47" s="2" customFormat="1" ht="6.95" customHeight="1">
      <c r="A81" s="34"/>
      <c r="B81" s="141"/>
      <c r="C81" s="142"/>
      <c r="D81" s="142"/>
      <c r="E81" s="142"/>
      <c r="F81" s="142"/>
      <c r="G81" s="142"/>
      <c r="H81" s="142"/>
      <c r="I81" s="142"/>
      <c r="J81" s="142"/>
      <c r="K81" s="142"/>
      <c r="L81" s="51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</row>
    <row r="82" spans="1:47" s="2" customFormat="1" ht="24.95" customHeight="1">
      <c r="A82" s="34"/>
      <c r="B82" s="35"/>
      <c r="C82" s="23" t="s">
        <v>90</v>
      </c>
      <c r="D82" s="36"/>
      <c r="E82" s="36"/>
      <c r="F82" s="36"/>
      <c r="G82" s="36"/>
      <c r="H82" s="36"/>
      <c r="I82" s="36"/>
      <c r="J82" s="36"/>
      <c r="K82" s="36"/>
      <c r="L82" s="51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</row>
    <row r="83" spans="1:47" s="2" customFormat="1" ht="6.95" customHeight="1">
      <c r="A83" s="34"/>
      <c r="B83" s="35"/>
      <c r="C83" s="36"/>
      <c r="D83" s="36"/>
      <c r="E83" s="36"/>
      <c r="F83" s="36"/>
      <c r="G83" s="36"/>
      <c r="H83" s="36"/>
      <c r="I83" s="36"/>
      <c r="J83" s="36"/>
      <c r="K83" s="36"/>
      <c r="L83" s="51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</row>
    <row r="84" spans="1:47" s="2" customFormat="1" ht="12" customHeight="1">
      <c r="A84" s="34"/>
      <c r="B84" s="35"/>
      <c r="C84" s="29" t="s">
        <v>16</v>
      </c>
      <c r="D84" s="36"/>
      <c r="E84" s="36"/>
      <c r="F84" s="36"/>
      <c r="G84" s="36"/>
      <c r="H84" s="36"/>
      <c r="I84" s="36"/>
      <c r="J84" s="36"/>
      <c r="K84" s="36"/>
      <c r="L84" s="51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</row>
    <row r="85" spans="1:47" s="2" customFormat="1" ht="16.5" customHeight="1">
      <c r="A85" s="34"/>
      <c r="B85" s="35"/>
      <c r="C85" s="36"/>
      <c r="D85" s="36"/>
      <c r="E85" s="289" t="str">
        <f>E7</f>
        <v>Obnova místních komunikací v obci Koryta</v>
      </c>
      <c r="F85" s="290"/>
      <c r="G85" s="290"/>
      <c r="H85" s="290"/>
      <c r="I85" s="36"/>
      <c r="J85" s="36"/>
      <c r="K85" s="36"/>
      <c r="L85" s="51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</row>
    <row r="86" spans="1:47" s="2" customFormat="1" ht="12" customHeight="1">
      <c r="A86" s="34"/>
      <c r="B86" s="35"/>
      <c r="C86" s="29" t="s">
        <v>88</v>
      </c>
      <c r="D86" s="36"/>
      <c r="E86" s="36"/>
      <c r="F86" s="36"/>
      <c r="G86" s="36"/>
      <c r="H86" s="36"/>
      <c r="I86" s="36"/>
      <c r="J86" s="36"/>
      <c r="K86" s="36"/>
      <c r="L86" s="51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</row>
    <row r="87" spans="1:47" s="2" customFormat="1" ht="16.5" customHeight="1">
      <c r="A87" s="34"/>
      <c r="B87" s="35"/>
      <c r="C87" s="36"/>
      <c r="D87" s="36"/>
      <c r="E87" s="258" t="str">
        <f>E9</f>
        <v>VRN - Vedlejší rozpočtové náklady</v>
      </c>
      <c r="F87" s="288"/>
      <c r="G87" s="288"/>
      <c r="H87" s="288"/>
      <c r="I87" s="36"/>
      <c r="J87" s="36"/>
      <c r="K87" s="36"/>
      <c r="L87" s="51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</row>
    <row r="88" spans="1:47" s="2" customFormat="1" ht="6.95" customHeight="1">
      <c r="A88" s="34"/>
      <c r="B88" s="35"/>
      <c r="C88" s="36"/>
      <c r="D88" s="36"/>
      <c r="E88" s="36"/>
      <c r="F88" s="36"/>
      <c r="G88" s="36"/>
      <c r="H88" s="36"/>
      <c r="I88" s="36"/>
      <c r="J88" s="36"/>
      <c r="K88" s="36"/>
      <c r="L88" s="51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</row>
    <row r="89" spans="1:47" s="2" customFormat="1" ht="12" customHeight="1">
      <c r="A89" s="34"/>
      <c r="B89" s="35"/>
      <c r="C89" s="29" t="s">
        <v>20</v>
      </c>
      <c r="D89" s="36"/>
      <c r="E89" s="36"/>
      <c r="F89" s="27" t="str">
        <f>F12</f>
        <v xml:space="preserve"> </v>
      </c>
      <c r="G89" s="36"/>
      <c r="H89" s="36"/>
      <c r="I89" s="29" t="s">
        <v>22</v>
      </c>
      <c r="J89" s="66">
        <f>IF(J12="","",J12)</f>
        <v>0</v>
      </c>
      <c r="K89" s="36"/>
      <c r="L89" s="51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</row>
    <row r="90" spans="1:47" s="2" customFormat="1" ht="6.95" customHeight="1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51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47" s="2" customFormat="1" ht="15.2" customHeight="1">
      <c r="A91" s="34"/>
      <c r="B91" s="35"/>
      <c r="C91" s="29" t="s">
        <v>23</v>
      </c>
      <c r="D91" s="36"/>
      <c r="E91" s="36"/>
      <c r="F91" s="27" t="str">
        <f>E15</f>
        <v>Obec Koryta</v>
      </c>
      <c r="G91" s="36"/>
      <c r="H91" s="36"/>
      <c r="I91" s="29" t="s">
        <v>29</v>
      </c>
      <c r="J91" s="32" t="str">
        <f>E21</f>
        <v xml:space="preserve"> </v>
      </c>
      <c r="K91" s="36"/>
      <c r="L91" s="51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</row>
    <row r="92" spans="1:47" s="2" customFormat="1" ht="15.2" customHeight="1">
      <c r="A92" s="34"/>
      <c r="B92" s="35"/>
      <c r="C92" s="29" t="s">
        <v>27</v>
      </c>
      <c r="D92" s="36"/>
      <c r="E92" s="36"/>
      <c r="F92" s="27" t="str">
        <f>IF(E18="","",E18)</f>
        <v>Vyplň údaj</v>
      </c>
      <c r="G92" s="36"/>
      <c r="H92" s="36"/>
      <c r="I92" s="29" t="s">
        <v>31</v>
      </c>
      <c r="J92" s="32" t="str">
        <f>E24</f>
        <v xml:space="preserve"> </v>
      </c>
      <c r="K92" s="36"/>
      <c r="L92" s="51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</row>
    <row r="93" spans="1:47" s="2" customFormat="1" ht="10.35" customHeight="1">
      <c r="A93" s="34"/>
      <c r="B93" s="35"/>
      <c r="C93" s="36"/>
      <c r="D93" s="36"/>
      <c r="E93" s="36"/>
      <c r="F93" s="36"/>
      <c r="G93" s="36"/>
      <c r="H93" s="36"/>
      <c r="I93" s="36"/>
      <c r="J93" s="36"/>
      <c r="K93" s="36"/>
      <c r="L93" s="51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</row>
    <row r="94" spans="1:47" s="2" customFormat="1" ht="29.25" customHeight="1">
      <c r="A94" s="34"/>
      <c r="B94" s="35"/>
      <c r="C94" s="143" t="s">
        <v>91</v>
      </c>
      <c r="D94" s="144"/>
      <c r="E94" s="144"/>
      <c r="F94" s="144"/>
      <c r="G94" s="144"/>
      <c r="H94" s="144"/>
      <c r="I94" s="144"/>
      <c r="J94" s="145" t="s">
        <v>92</v>
      </c>
      <c r="K94" s="144"/>
      <c r="L94" s="51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</row>
    <row r="95" spans="1:47" s="2" customFormat="1" ht="10.35" customHeight="1">
      <c r="A95" s="34"/>
      <c r="B95" s="35"/>
      <c r="C95" s="36"/>
      <c r="D95" s="36"/>
      <c r="E95" s="36"/>
      <c r="F95" s="36"/>
      <c r="G95" s="36"/>
      <c r="H95" s="36"/>
      <c r="I95" s="36"/>
      <c r="J95" s="36"/>
      <c r="K95" s="36"/>
      <c r="L95" s="51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</row>
    <row r="96" spans="1:47" s="2" customFormat="1" ht="22.9" customHeight="1">
      <c r="A96" s="34"/>
      <c r="B96" s="35"/>
      <c r="C96" s="146" t="s">
        <v>93</v>
      </c>
      <c r="D96" s="36"/>
      <c r="E96" s="36"/>
      <c r="F96" s="36"/>
      <c r="G96" s="36"/>
      <c r="H96" s="36"/>
      <c r="I96" s="36"/>
      <c r="J96" s="84">
        <f>J119</f>
        <v>0</v>
      </c>
      <c r="K96" s="36"/>
      <c r="L96" s="51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U96" s="17" t="s">
        <v>94</v>
      </c>
    </row>
    <row r="97" spans="1:31" s="9" customFormat="1" ht="24.95" customHeight="1">
      <c r="B97" s="147"/>
      <c r="C97" s="148"/>
      <c r="D97" s="149" t="s">
        <v>328</v>
      </c>
      <c r="E97" s="150"/>
      <c r="F97" s="150"/>
      <c r="G97" s="150"/>
      <c r="H97" s="150"/>
      <c r="I97" s="150"/>
      <c r="J97" s="151">
        <f>J120</f>
        <v>0</v>
      </c>
      <c r="K97" s="148"/>
      <c r="L97" s="152"/>
    </row>
    <row r="98" spans="1:31" s="10" customFormat="1" ht="19.899999999999999" customHeight="1">
      <c r="B98" s="153"/>
      <c r="C98" s="154"/>
      <c r="D98" s="155" t="s">
        <v>329</v>
      </c>
      <c r="E98" s="156"/>
      <c r="F98" s="156"/>
      <c r="G98" s="156"/>
      <c r="H98" s="156"/>
      <c r="I98" s="156"/>
      <c r="J98" s="157">
        <f>J121</f>
        <v>0</v>
      </c>
      <c r="K98" s="154"/>
      <c r="L98" s="158"/>
    </row>
    <row r="99" spans="1:31" s="10" customFormat="1" ht="19.899999999999999" customHeight="1">
      <c r="B99" s="153"/>
      <c r="C99" s="154"/>
      <c r="D99" s="155" t="s">
        <v>330</v>
      </c>
      <c r="E99" s="156"/>
      <c r="F99" s="156"/>
      <c r="G99" s="156"/>
      <c r="H99" s="156"/>
      <c r="I99" s="156"/>
      <c r="J99" s="157">
        <f>J138</f>
        <v>0</v>
      </c>
      <c r="K99" s="154"/>
      <c r="L99" s="158"/>
    </row>
    <row r="100" spans="1:31" s="2" customFormat="1" ht="21.75" customHeight="1">
      <c r="A100" s="34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51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</row>
    <row r="101" spans="1:31" s="2" customFormat="1" ht="6.95" customHeight="1">
      <c r="A101" s="34"/>
      <c r="B101" s="54"/>
      <c r="C101" s="55"/>
      <c r="D101" s="55"/>
      <c r="E101" s="55"/>
      <c r="F101" s="55"/>
      <c r="G101" s="55"/>
      <c r="H101" s="55"/>
      <c r="I101" s="55"/>
      <c r="J101" s="55"/>
      <c r="K101" s="55"/>
      <c r="L101" s="51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</row>
    <row r="105" spans="1:31" s="2" customFormat="1" ht="6.95" customHeight="1">
      <c r="A105" s="34"/>
      <c r="B105" s="56"/>
      <c r="C105" s="57"/>
      <c r="D105" s="57"/>
      <c r="E105" s="57"/>
      <c r="F105" s="57"/>
      <c r="G105" s="57"/>
      <c r="H105" s="57"/>
      <c r="I105" s="57"/>
      <c r="J105" s="57"/>
      <c r="K105" s="57"/>
      <c r="L105" s="51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</row>
    <row r="106" spans="1:31" s="2" customFormat="1" ht="24.95" customHeight="1">
      <c r="A106" s="34"/>
      <c r="B106" s="35"/>
      <c r="C106" s="23" t="s">
        <v>101</v>
      </c>
      <c r="D106" s="36"/>
      <c r="E106" s="36"/>
      <c r="F106" s="36"/>
      <c r="G106" s="36"/>
      <c r="H106" s="36"/>
      <c r="I106" s="36"/>
      <c r="J106" s="36"/>
      <c r="K106" s="36"/>
      <c r="L106" s="51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</row>
    <row r="107" spans="1:31" s="2" customFormat="1" ht="6.95" customHeight="1">
      <c r="A107" s="34"/>
      <c r="B107" s="35"/>
      <c r="C107" s="36"/>
      <c r="D107" s="36"/>
      <c r="E107" s="36"/>
      <c r="F107" s="36"/>
      <c r="G107" s="36"/>
      <c r="H107" s="36"/>
      <c r="I107" s="36"/>
      <c r="J107" s="36"/>
      <c r="K107" s="36"/>
      <c r="L107" s="51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</row>
    <row r="108" spans="1:31" s="2" customFormat="1" ht="12" customHeight="1">
      <c r="A108" s="34"/>
      <c r="B108" s="35"/>
      <c r="C108" s="29" t="s">
        <v>16</v>
      </c>
      <c r="D108" s="36"/>
      <c r="E108" s="36"/>
      <c r="F108" s="36"/>
      <c r="G108" s="36"/>
      <c r="H108" s="36"/>
      <c r="I108" s="36"/>
      <c r="J108" s="36"/>
      <c r="K108" s="36"/>
      <c r="L108" s="51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</row>
    <row r="109" spans="1:31" s="2" customFormat="1" ht="16.5" customHeight="1">
      <c r="A109" s="34"/>
      <c r="B109" s="35"/>
      <c r="C109" s="36"/>
      <c r="D109" s="36"/>
      <c r="E109" s="289" t="str">
        <f>E7</f>
        <v>Obnova místních komunikací v obci Koryta</v>
      </c>
      <c r="F109" s="290"/>
      <c r="G109" s="290"/>
      <c r="H109" s="290"/>
      <c r="I109" s="36"/>
      <c r="J109" s="36"/>
      <c r="K109" s="36"/>
      <c r="L109" s="51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</row>
    <row r="110" spans="1:31" s="2" customFormat="1" ht="12" customHeight="1">
      <c r="A110" s="34"/>
      <c r="B110" s="35"/>
      <c r="C110" s="29" t="s">
        <v>88</v>
      </c>
      <c r="D110" s="36"/>
      <c r="E110" s="36"/>
      <c r="F110" s="36"/>
      <c r="G110" s="36"/>
      <c r="H110" s="36"/>
      <c r="I110" s="36"/>
      <c r="J110" s="36"/>
      <c r="K110" s="36"/>
      <c r="L110" s="51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</row>
    <row r="111" spans="1:31" s="2" customFormat="1" ht="16.5" customHeight="1">
      <c r="A111" s="34"/>
      <c r="B111" s="35"/>
      <c r="C111" s="36"/>
      <c r="D111" s="36"/>
      <c r="E111" s="258" t="str">
        <f>E9</f>
        <v>VRN - Vedlejší rozpočtové náklady</v>
      </c>
      <c r="F111" s="288"/>
      <c r="G111" s="288"/>
      <c r="H111" s="288"/>
      <c r="I111" s="36"/>
      <c r="J111" s="36"/>
      <c r="K111" s="36"/>
      <c r="L111" s="51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</row>
    <row r="112" spans="1:31" s="2" customFormat="1" ht="6.95" customHeight="1">
      <c r="A112" s="34"/>
      <c r="B112" s="35"/>
      <c r="C112" s="36"/>
      <c r="D112" s="36"/>
      <c r="E112" s="36"/>
      <c r="F112" s="36"/>
      <c r="G112" s="36"/>
      <c r="H112" s="36"/>
      <c r="I112" s="36"/>
      <c r="J112" s="36"/>
      <c r="K112" s="36"/>
      <c r="L112" s="51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</row>
    <row r="113" spans="1:65" s="2" customFormat="1" ht="12" customHeight="1">
      <c r="A113" s="34"/>
      <c r="B113" s="35"/>
      <c r="C113" s="29" t="s">
        <v>20</v>
      </c>
      <c r="D113" s="36"/>
      <c r="E113" s="36"/>
      <c r="F113" s="27" t="str">
        <f>F12</f>
        <v xml:space="preserve"> </v>
      </c>
      <c r="G113" s="36"/>
      <c r="H113" s="36"/>
      <c r="I113" s="29" t="s">
        <v>22</v>
      </c>
      <c r="J113" s="66">
        <f>IF(J12="","",J12)</f>
        <v>0</v>
      </c>
      <c r="K113" s="36"/>
      <c r="L113" s="51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</row>
    <row r="114" spans="1:65" s="2" customFormat="1" ht="6.95" customHeight="1">
      <c r="A114" s="34"/>
      <c r="B114" s="35"/>
      <c r="C114" s="36"/>
      <c r="D114" s="36"/>
      <c r="E114" s="36"/>
      <c r="F114" s="36"/>
      <c r="G114" s="36"/>
      <c r="H114" s="36"/>
      <c r="I114" s="36"/>
      <c r="J114" s="36"/>
      <c r="K114" s="36"/>
      <c r="L114" s="51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</row>
    <row r="115" spans="1:65" s="2" customFormat="1" ht="15.2" customHeight="1">
      <c r="A115" s="34"/>
      <c r="B115" s="35"/>
      <c r="C115" s="29" t="s">
        <v>23</v>
      </c>
      <c r="D115" s="36"/>
      <c r="E115" s="36"/>
      <c r="F115" s="27" t="str">
        <f>E15</f>
        <v>Obec Koryta</v>
      </c>
      <c r="G115" s="36"/>
      <c r="H115" s="36"/>
      <c r="I115" s="29" t="s">
        <v>29</v>
      </c>
      <c r="J115" s="32" t="str">
        <f>E21</f>
        <v xml:space="preserve"> </v>
      </c>
      <c r="K115" s="36"/>
      <c r="L115" s="51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</row>
    <row r="116" spans="1:65" s="2" customFormat="1" ht="15.2" customHeight="1">
      <c r="A116" s="34"/>
      <c r="B116" s="35"/>
      <c r="C116" s="29" t="s">
        <v>27</v>
      </c>
      <c r="D116" s="36"/>
      <c r="E116" s="36"/>
      <c r="F116" s="27" t="str">
        <f>IF(E18="","",E18)</f>
        <v>Vyplň údaj</v>
      </c>
      <c r="G116" s="36"/>
      <c r="H116" s="36"/>
      <c r="I116" s="29" t="s">
        <v>31</v>
      </c>
      <c r="J116" s="32" t="str">
        <f>E24</f>
        <v xml:space="preserve"> </v>
      </c>
      <c r="K116" s="36"/>
      <c r="L116" s="51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</row>
    <row r="117" spans="1:65" s="2" customFormat="1" ht="10.35" customHeight="1">
      <c r="A117" s="34"/>
      <c r="B117" s="35"/>
      <c r="C117" s="36"/>
      <c r="D117" s="36"/>
      <c r="E117" s="36"/>
      <c r="F117" s="36"/>
      <c r="G117" s="36"/>
      <c r="H117" s="36"/>
      <c r="I117" s="36"/>
      <c r="J117" s="36"/>
      <c r="K117" s="36"/>
      <c r="L117" s="51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</row>
    <row r="118" spans="1:65" s="11" customFormat="1" ht="29.25" customHeight="1">
      <c r="A118" s="159"/>
      <c r="B118" s="160"/>
      <c r="C118" s="161" t="s">
        <v>102</v>
      </c>
      <c r="D118" s="162" t="s">
        <v>58</v>
      </c>
      <c r="E118" s="162" t="s">
        <v>54</v>
      </c>
      <c r="F118" s="162" t="s">
        <v>55</v>
      </c>
      <c r="G118" s="162" t="s">
        <v>103</v>
      </c>
      <c r="H118" s="162" t="s">
        <v>104</v>
      </c>
      <c r="I118" s="162" t="s">
        <v>105</v>
      </c>
      <c r="J118" s="162" t="s">
        <v>92</v>
      </c>
      <c r="K118" s="163" t="s">
        <v>106</v>
      </c>
      <c r="L118" s="164"/>
      <c r="M118" s="75" t="s">
        <v>1</v>
      </c>
      <c r="N118" s="76" t="s">
        <v>37</v>
      </c>
      <c r="O118" s="76" t="s">
        <v>107</v>
      </c>
      <c r="P118" s="76" t="s">
        <v>108</v>
      </c>
      <c r="Q118" s="76" t="s">
        <v>109</v>
      </c>
      <c r="R118" s="76" t="s">
        <v>110</v>
      </c>
      <c r="S118" s="76" t="s">
        <v>111</v>
      </c>
      <c r="T118" s="77" t="s">
        <v>112</v>
      </c>
      <c r="U118" s="159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</row>
    <row r="119" spans="1:65" s="2" customFormat="1" ht="22.9" customHeight="1">
      <c r="A119" s="34"/>
      <c r="B119" s="35"/>
      <c r="C119" s="82" t="s">
        <v>113</v>
      </c>
      <c r="D119" s="36"/>
      <c r="E119" s="36"/>
      <c r="F119" s="36"/>
      <c r="G119" s="36"/>
      <c r="H119" s="36"/>
      <c r="I119" s="36"/>
      <c r="J119" s="165">
        <f>BK119</f>
        <v>0</v>
      </c>
      <c r="K119" s="36"/>
      <c r="L119" s="39"/>
      <c r="M119" s="78"/>
      <c r="N119" s="166"/>
      <c r="O119" s="79"/>
      <c r="P119" s="167">
        <f>P120</f>
        <v>0</v>
      </c>
      <c r="Q119" s="79"/>
      <c r="R119" s="167">
        <f>R120</f>
        <v>0</v>
      </c>
      <c r="S119" s="79"/>
      <c r="T119" s="168">
        <f>T120</f>
        <v>0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T119" s="17" t="s">
        <v>72</v>
      </c>
      <c r="AU119" s="17" t="s">
        <v>94</v>
      </c>
      <c r="BK119" s="169">
        <f>BK120</f>
        <v>0</v>
      </c>
    </row>
    <row r="120" spans="1:65" s="12" customFormat="1" ht="25.9" customHeight="1">
      <c r="B120" s="170"/>
      <c r="C120" s="171"/>
      <c r="D120" s="172" t="s">
        <v>72</v>
      </c>
      <c r="E120" s="173" t="s">
        <v>331</v>
      </c>
      <c r="F120" s="173" t="s">
        <v>332</v>
      </c>
      <c r="G120" s="171"/>
      <c r="H120" s="171"/>
      <c r="I120" s="174"/>
      <c r="J120" s="175">
        <f>BK120</f>
        <v>0</v>
      </c>
      <c r="K120" s="171"/>
      <c r="L120" s="176"/>
      <c r="M120" s="177"/>
      <c r="N120" s="178"/>
      <c r="O120" s="178"/>
      <c r="P120" s="179">
        <f>P121+P138</f>
        <v>0</v>
      </c>
      <c r="Q120" s="178"/>
      <c r="R120" s="179">
        <f>R121+R138</f>
        <v>0</v>
      </c>
      <c r="S120" s="178"/>
      <c r="T120" s="180">
        <f>T121+T138</f>
        <v>0</v>
      </c>
      <c r="AR120" s="181" t="s">
        <v>123</v>
      </c>
      <c r="AT120" s="182" t="s">
        <v>72</v>
      </c>
      <c r="AU120" s="182" t="s">
        <v>73</v>
      </c>
      <c r="AY120" s="181" t="s">
        <v>116</v>
      </c>
      <c r="BK120" s="183">
        <f>BK121+BK138</f>
        <v>0</v>
      </c>
    </row>
    <row r="121" spans="1:65" s="12" customFormat="1" ht="22.9" customHeight="1">
      <c r="B121" s="170"/>
      <c r="C121" s="171"/>
      <c r="D121" s="172" t="s">
        <v>72</v>
      </c>
      <c r="E121" s="184" t="s">
        <v>333</v>
      </c>
      <c r="F121" s="184" t="s">
        <v>334</v>
      </c>
      <c r="G121" s="171"/>
      <c r="H121" s="171"/>
      <c r="I121" s="174"/>
      <c r="J121" s="185">
        <f>BK121</f>
        <v>0</v>
      </c>
      <c r="K121" s="171"/>
      <c r="L121" s="176"/>
      <c r="M121" s="177"/>
      <c r="N121" s="178"/>
      <c r="O121" s="178"/>
      <c r="P121" s="179">
        <f>SUM(P122:P137)</f>
        <v>0</v>
      </c>
      <c r="Q121" s="178"/>
      <c r="R121" s="179">
        <f>SUM(R122:R137)</f>
        <v>0</v>
      </c>
      <c r="S121" s="178"/>
      <c r="T121" s="180">
        <f>SUM(T122:T137)</f>
        <v>0</v>
      </c>
      <c r="AR121" s="181" t="s">
        <v>123</v>
      </c>
      <c r="AT121" s="182" t="s">
        <v>72</v>
      </c>
      <c r="AU121" s="182" t="s">
        <v>81</v>
      </c>
      <c r="AY121" s="181" t="s">
        <v>116</v>
      </c>
      <c r="BK121" s="183">
        <f>SUM(BK122:BK137)</f>
        <v>0</v>
      </c>
    </row>
    <row r="122" spans="1:65" s="2" customFormat="1" ht="24.2" customHeight="1">
      <c r="A122" s="34"/>
      <c r="B122" s="35"/>
      <c r="C122" s="186" t="s">
        <v>81</v>
      </c>
      <c r="D122" s="186" t="s">
        <v>118</v>
      </c>
      <c r="E122" s="187" t="s">
        <v>335</v>
      </c>
      <c r="F122" s="188" t="s">
        <v>336</v>
      </c>
      <c r="G122" s="189" t="s">
        <v>337</v>
      </c>
      <c r="H122" s="190">
        <v>1</v>
      </c>
      <c r="I122" s="191"/>
      <c r="J122" s="192">
        <f t="shared" ref="J122:J137" si="0">ROUND(I122*H122,2)</f>
        <v>0</v>
      </c>
      <c r="K122" s="188" t="s">
        <v>1</v>
      </c>
      <c r="L122" s="39"/>
      <c r="M122" s="193" t="s">
        <v>1</v>
      </c>
      <c r="N122" s="194" t="s">
        <v>38</v>
      </c>
      <c r="O122" s="71"/>
      <c r="P122" s="195">
        <f t="shared" ref="P122:P137" si="1">O122*H122</f>
        <v>0</v>
      </c>
      <c r="Q122" s="195">
        <v>0</v>
      </c>
      <c r="R122" s="195">
        <f t="shared" ref="R122:R137" si="2">Q122*H122</f>
        <v>0</v>
      </c>
      <c r="S122" s="195">
        <v>0</v>
      </c>
      <c r="T122" s="196">
        <f t="shared" ref="T122:T137" si="3">S122*H122</f>
        <v>0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R122" s="197" t="s">
        <v>338</v>
      </c>
      <c r="AT122" s="197" t="s">
        <v>118</v>
      </c>
      <c r="AU122" s="197" t="s">
        <v>83</v>
      </c>
      <c r="AY122" s="17" t="s">
        <v>116</v>
      </c>
      <c r="BE122" s="198">
        <f t="shared" ref="BE122:BE137" si="4">IF(N122="základní",J122,0)</f>
        <v>0</v>
      </c>
      <c r="BF122" s="198">
        <f t="shared" ref="BF122:BF137" si="5">IF(N122="snížená",J122,0)</f>
        <v>0</v>
      </c>
      <c r="BG122" s="198">
        <f t="shared" ref="BG122:BG137" si="6">IF(N122="zákl. přenesená",J122,0)</f>
        <v>0</v>
      </c>
      <c r="BH122" s="198">
        <f t="shared" ref="BH122:BH137" si="7">IF(N122="sníž. přenesená",J122,0)</f>
        <v>0</v>
      </c>
      <c r="BI122" s="198">
        <f t="shared" ref="BI122:BI137" si="8">IF(N122="nulová",J122,0)</f>
        <v>0</v>
      </c>
      <c r="BJ122" s="17" t="s">
        <v>81</v>
      </c>
      <c r="BK122" s="198">
        <f t="shared" ref="BK122:BK137" si="9">ROUND(I122*H122,2)</f>
        <v>0</v>
      </c>
      <c r="BL122" s="17" t="s">
        <v>338</v>
      </c>
      <c r="BM122" s="197" t="s">
        <v>339</v>
      </c>
    </row>
    <row r="123" spans="1:65" s="2" customFormat="1" ht="14.45" customHeight="1">
      <c r="A123" s="34"/>
      <c r="B123" s="35"/>
      <c r="C123" s="186" t="s">
        <v>83</v>
      </c>
      <c r="D123" s="186" t="s">
        <v>118</v>
      </c>
      <c r="E123" s="187" t="s">
        <v>340</v>
      </c>
      <c r="F123" s="188" t="s">
        <v>341</v>
      </c>
      <c r="G123" s="189" t="s">
        <v>337</v>
      </c>
      <c r="H123" s="190">
        <v>1</v>
      </c>
      <c r="I123" s="191"/>
      <c r="J123" s="192">
        <f t="shared" si="0"/>
        <v>0</v>
      </c>
      <c r="K123" s="188" t="s">
        <v>1</v>
      </c>
      <c r="L123" s="39"/>
      <c r="M123" s="193" t="s">
        <v>1</v>
      </c>
      <c r="N123" s="194" t="s">
        <v>38</v>
      </c>
      <c r="O123" s="71"/>
      <c r="P123" s="195">
        <f t="shared" si="1"/>
        <v>0</v>
      </c>
      <c r="Q123" s="195">
        <v>0</v>
      </c>
      <c r="R123" s="195">
        <f t="shared" si="2"/>
        <v>0</v>
      </c>
      <c r="S123" s="195">
        <v>0</v>
      </c>
      <c r="T123" s="196">
        <f t="shared" si="3"/>
        <v>0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R123" s="197" t="s">
        <v>338</v>
      </c>
      <c r="AT123" s="197" t="s">
        <v>118</v>
      </c>
      <c r="AU123" s="197" t="s">
        <v>83</v>
      </c>
      <c r="AY123" s="17" t="s">
        <v>116</v>
      </c>
      <c r="BE123" s="198">
        <f t="shared" si="4"/>
        <v>0</v>
      </c>
      <c r="BF123" s="198">
        <f t="shared" si="5"/>
        <v>0</v>
      </c>
      <c r="BG123" s="198">
        <f t="shared" si="6"/>
        <v>0</v>
      </c>
      <c r="BH123" s="198">
        <f t="shared" si="7"/>
        <v>0</v>
      </c>
      <c r="BI123" s="198">
        <f t="shared" si="8"/>
        <v>0</v>
      </c>
      <c r="BJ123" s="17" t="s">
        <v>81</v>
      </c>
      <c r="BK123" s="198">
        <f t="shared" si="9"/>
        <v>0</v>
      </c>
      <c r="BL123" s="17" t="s">
        <v>338</v>
      </c>
      <c r="BM123" s="197" t="s">
        <v>342</v>
      </c>
    </row>
    <row r="124" spans="1:65" s="2" customFormat="1" ht="14.45" customHeight="1">
      <c r="A124" s="34"/>
      <c r="B124" s="35"/>
      <c r="C124" s="186" t="s">
        <v>131</v>
      </c>
      <c r="D124" s="186" t="s">
        <v>118</v>
      </c>
      <c r="E124" s="187" t="s">
        <v>343</v>
      </c>
      <c r="F124" s="188" t="s">
        <v>344</v>
      </c>
      <c r="G124" s="189" t="s">
        <v>337</v>
      </c>
      <c r="H124" s="190">
        <v>1</v>
      </c>
      <c r="I124" s="191"/>
      <c r="J124" s="192">
        <f t="shared" si="0"/>
        <v>0</v>
      </c>
      <c r="K124" s="188" t="s">
        <v>1</v>
      </c>
      <c r="L124" s="39"/>
      <c r="M124" s="193" t="s">
        <v>1</v>
      </c>
      <c r="N124" s="194" t="s">
        <v>38</v>
      </c>
      <c r="O124" s="71"/>
      <c r="P124" s="195">
        <f t="shared" si="1"/>
        <v>0</v>
      </c>
      <c r="Q124" s="195">
        <v>0</v>
      </c>
      <c r="R124" s="195">
        <f t="shared" si="2"/>
        <v>0</v>
      </c>
      <c r="S124" s="195">
        <v>0</v>
      </c>
      <c r="T124" s="196">
        <f t="shared" si="3"/>
        <v>0</v>
      </c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R124" s="197" t="s">
        <v>338</v>
      </c>
      <c r="AT124" s="197" t="s">
        <v>118</v>
      </c>
      <c r="AU124" s="197" t="s">
        <v>83</v>
      </c>
      <c r="AY124" s="17" t="s">
        <v>116</v>
      </c>
      <c r="BE124" s="198">
        <f t="shared" si="4"/>
        <v>0</v>
      </c>
      <c r="BF124" s="198">
        <f t="shared" si="5"/>
        <v>0</v>
      </c>
      <c r="BG124" s="198">
        <f t="shared" si="6"/>
        <v>0</v>
      </c>
      <c r="BH124" s="198">
        <f t="shared" si="7"/>
        <v>0</v>
      </c>
      <c r="BI124" s="198">
        <f t="shared" si="8"/>
        <v>0</v>
      </c>
      <c r="BJ124" s="17" t="s">
        <v>81</v>
      </c>
      <c r="BK124" s="198">
        <f t="shared" si="9"/>
        <v>0</v>
      </c>
      <c r="BL124" s="17" t="s">
        <v>338</v>
      </c>
      <c r="BM124" s="197" t="s">
        <v>345</v>
      </c>
    </row>
    <row r="125" spans="1:65" s="2" customFormat="1" ht="24.2" customHeight="1">
      <c r="A125" s="34"/>
      <c r="B125" s="35"/>
      <c r="C125" s="186" t="s">
        <v>123</v>
      </c>
      <c r="D125" s="186" t="s">
        <v>118</v>
      </c>
      <c r="E125" s="187" t="s">
        <v>346</v>
      </c>
      <c r="F125" s="188" t="s">
        <v>347</v>
      </c>
      <c r="G125" s="189" t="s">
        <v>337</v>
      </c>
      <c r="H125" s="190">
        <v>1</v>
      </c>
      <c r="I125" s="191"/>
      <c r="J125" s="192">
        <f t="shared" si="0"/>
        <v>0</v>
      </c>
      <c r="K125" s="188" t="s">
        <v>1</v>
      </c>
      <c r="L125" s="39"/>
      <c r="M125" s="193" t="s">
        <v>1</v>
      </c>
      <c r="N125" s="194" t="s">
        <v>38</v>
      </c>
      <c r="O125" s="71"/>
      <c r="P125" s="195">
        <f t="shared" si="1"/>
        <v>0</v>
      </c>
      <c r="Q125" s="195">
        <v>0</v>
      </c>
      <c r="R125" s="195">
        <f t="shared" si="2"/>
        <v>0</v>
      </c>
      <c r="S125" s="195">
        <v>0</v>
      </c>
      <c r="T125" s="196">
        <f t="shared" si="3"/>
        <v>0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R125" s="197" t="s">
        <v>338</v>
      </c>
      <c r="AT125" s="197" t="s">
        <v>118</v>
      </c>
      <c r="AU125" s="197" t="s">
        <v>83</v>
      </c>
      <c r="AY125" s="17" t="s">
        <v>116</v>
      </c>
      <c r="BE125" s="198">
        <f t="shared" si="4"/>
        <v>0</v>
      </c>
      <c r="BF125" s="198">
        <f t="shared" si="5"/>
        <v>0</v>
      </c>
      <c r="BG125" s="198">
        <f t="shared" si="6"/>
        <v>0</v>
      </c>
      <c r="BH125" s="198">
        <f t="shared" si="7"/>
        <v>0</v>
      </c>
      <c r="BI125" s="198">
        <f t="shared" si="8"/>
        <v>0</v>
      </c>
      <c r="BJ125" s="17" t="s">
        <v>81</v>
      </c>
      <c r="BK125" s="198">
        <f t="shared" si="9"/>
        <v>0</v>
      </c>
      <c r="BL125" s="17" t="s">
        <v>338</v>
      </c>
      <c r="BM125" s="197" t="s">
        <v>348</v>
      </c>
    </row>
    <row r="126" spans="1:65" s="2" customFormat="1" ht="37.9" customHeight="1">
      <c r="A126" s="34"/>
      <c r="B126" s="35"/>
      <c r="C126" s="186" t="s">
        <v>140</v>
      </c>
      <c r="D126" s="186" t="s">
        <v>118</v>
      </c>
      <c r="E126" s="187" t="s">
        <v>349</v>
      </c>
      <c r="F126" s="188" t="s">
        <v>350</v>
      </c>
      <c r="G126" s="189" t="s">
        <v>337</v>
      </c>
      <c r="H126" s="190">
        <v>1</v>
      </c>
      <c r="I126" s="191"/>
      <c r="J126" s="192">
        <f t="shared" si="0"/>
        <v>0</v>
      </c>
      <c r="K126" s="188" t="s">
        <v>1</v>
      </c>
      <c r="L126" s="39"/>
      <c r="M126" s="193" t="s">
        <v>1</v>
      </c>
      <c r="N126" s="194" t="s">
        <v>38</v>
      </c>
      <c r="O126" s="71"/>
      <c r="P126" s="195">
        <f t="shared" si="1"/>
        <v>0</v>
      </c>
      <c r="Q126" s="195">
        <v>0</v>
      </c>
      <c r="R126" s="195">
        <f t="shared" si="2"/>
        <v>0</v>
      </c>
      <c r="S126" s="195">
        <v>0</v>
      </c>
      <c r="T126" s="196">
        <f t="shared" si="3"/>
        <v>0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R126" s="197" t="s">
        <v>338</v>
      </c>
      <c r="AT126" s="197" t="s">
        <v>118</v>
      </c>
      <c r="AU126" s="197" t="s">
        <v>83</v>
      </c>
      <c r="AY126" s="17" t="s">
        <v>116</v>
      </c>
      <c r="BE126" s="198">
        <f t="shared" si="4"/>
        <v>0</v>
      </c>
      <c r="BF126" s="198">
        <f t="shared" si="5"/>
        <v>0</v>
      </c>
      <c r="BG126" s="198">
        <f t="shared" si="6"/>
        <v>0</v>
      </c>
      <c r="BH126" s="198">
        <f t="shared" si="7"/>
        <v>0</v>
      </c>
      <c r="BI126" s="198">
        <f t="shared" si="8"/>
        <v>0</v>
      </c>
      <c r="BJ126" s="17" t="s">
        <v>81</v>
      </c>
      <c r="BK126" s="198">
        <f t="shared" si="9"/>
        <v>0</v>
      </c>
      <c r="BL126" s="17" t="s">
        <v>338</v>
      </c>
      <c r="BM126" s="197" t="s">
        <v>351</v>
      </c>
    </row>
    <row r="127" spans="1:65" s="2" customFormat="1" ht="62.65" customHeight="1">
      <c r="A127" s="34"/>
      <c r="B127" s="35"/>
      <c r="C127" s="186" t="s">
        <v>146</v>
      </c>
      <c r="D127" s="186" t="s">
        <v>118</v>
      </c>
      <c r="E127" s="187" t="s">
        <v>352</v>
      </c>
      <c r="F127" s="188" t="s">
        <v>353</v>
      </c>
      <c r="G127" s="189" t="s">
        <v>337</v>
      </c>
      <c r="H127" s="190">
        <v>1</v>
      </c>
      <c r="I127" s="191"/>
      <c r="J127" s="192">
        <f t="shared" si="0"/>
        <v>0</v>
      </c>
      <c r="K127" s="188" t="s">
        <v>1</v>
      </c>
      <c r="L127" s="39"/>
      <c r="M127" s="193" t="s">
        <v>1</v>
      </c>
      <c r="N127" s="194" t="s">
        <v>38</v>
      </c>
      <c r="O127" s="71"/>
      <c r="P127" s="195">
        <f t="shared" si="1"/>
        <v>0</v>
      </c>
      <c r="Q127" s="195">
        <v>0</v>
      </c>
      <c r="R127" s="195">
        <f t="shared" si="2"/>
        <v>0</v>
      </c>
      <c r="S127" s="195">
        <v>0</v>
      </c>
      <c r="T127" s="196">
        <f t="shared" si="3"/>
        <v>0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R127" s="197" t="s">
        <v>338</v>
      </c>
      <c r="AT127" s="197" t="s">
        <v>118</v>
      </c>
      <c r="AU127" s="197" t="s">
        <v>83</v>
      </c>
      <c r="AY127" s="17" t="s">
        <v>116</v>
      </c>
      <c r="BE127" s="198">
        <f t="shared" si="4"/>
        <v>0</v>
      </c>
      <c r="BF127" s="198">
        <f t="shared" si="5"/>
        <v>0</v>
      </c>
      <c r="BG127" s="198">
        <f t="shared" si="6"/>
        <v>0</v>
      </c>
      <c r="BH127" s="198">
        <f t="shared" si="7"/>
        <v>0</v>
      </c>
      <c r="BI127" s="198">
        <f t="shared" si="8"/>
        <v>0</v>
      </c>
      <c r="BJ127" s="17" t="s">
        <v>81</v>
      </c>
      <c r="BK127" s="198">
        <f t="shared" si="9"/>
        <v>0</v>
      </c>
      <c r="BL127" s="17" t="s">
        <v>338</v>
      </c>
      <c r="BM127" s="197" t="s">
        <v>354</v>
      </c>
    </row>
    <row r="128" spans="1:65" s="2" customFormat="1" ht="24.2" customHeight="1">
      <c r="A128" s="34"/>
      <c r="B128" s="35"/>
      <c r="C128" s="186" t="s">
        <v>152</v>
      </c>
      <c r="D128" s="186" t="s">
        <v>118</v>
      </c>
      <c r="E128" s="187" t="s">
        <v>355</v>
      </c>
      <c r="F128" s="188" t="s">
        <v>356</v>
      </c>
      <c r="G128" s="189" t="s">
        <v>337</v>
      </c>
      <c r="H128" s="190">
        <v>1</v>
      </c>
      <c r="I128" s="191"/>
      <c r="J128" s="192">
        <f t="shared" si="0"/>
        <v>0</v>
      </c>
      <c r="K128" s="188" t="s">
        <v>1</v>
      </c>
      <c r="L128" s="39"/>
      <c r="M128" s="193" t="s">
        <v>1</v>
      </c>
      <c r="N128" s="194" t="s">
        <v>38</v>
      </c>
      <c r="O128" s="71"/>
      <c r="P128" s="195">
        <f t="shared" si="1"/>
        <v>0</v>
      </c>
      <c r="Q128" s="195">
        <v>0</v>
      </c>
      <c r="R128" s="195">
        <f t="shared" si="2"/>
        <v>0</v>
      </c>
      <c r="S128" s="195">
        <v>0</v>
      </c>
      <c r="T128" s="196">
        <f t="shared" si="3"/>
        <v>0</v>
      </c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R128" s="197" t="s">
        <v>338</v>
      </c>
      <c r="AT128" s="197" t="s">
        <v>118</v>
      </c>
      <c r="AU128" s="197" t="s">
        <v>83</v>
      </c>
      <c r="AY128" s="17" t="s">
        <v>116</v>
      </c>
      <c r="BE128" s="198">
        <f t="shared" si="4"/>
        <v>0</v>
      </c>
      <c r="BF128" s="198">
        <f t="shared" si="5"/>
        <v>0</v>
      </c>
      <c r="BG128" s="198">
        <f t="shared" si="6"/>
        <v>0</v>
      </c>
      <c r="BH128" s="198">
        <f t="shared" si="7"/>
        <v>0</v>
      </c>
      <c r="BI128" s="198">
        <f t="shared" si="8"/>
        <v>0</v>
      </c>
      <c r="BJ128" s="17" t="s">
        <v>81</v>
      </c>
      <c r="BK128" s="198">
        <f t="shared" si="9"/>
        <v>0</v>
      </c>
      <c r="BL128" s="17" t="s">
        <v>338</v>
      </c>
      <c r="BM128" s="197" t="s">
        <v>357</v>
      </c>
    </row>
    <row r="129" spans="1:65" s="2" customFormat="1" ht="37.9" customHeight="1">
      <c r="A129" s="34"/>
      <c r="B129" s="35"/>
      <c r="C129" s="186" t="s">
        <v>157</v>
      </c>
      <c r="D129" s="186" t="s">
        <v>118</v>
      </c>
      <c r="E129" s="187" t="s">
        <v>358</v>
      </c>
      <c r="F129" s="188" t="s">
        <v>359</v>
      </c>
      <c r="G129" s="189" t="s">
        <v>337</v>
      </c>
      <c r="H129" s="190">
        <v>1</v>
      </c>
      <c r="I129" s="191"/>
      <c r="J129" s="192">
        <f t="shared" si="0"/>
        <v>0</v>
      </c>
      <c r="K129" s="188" t="s">
        <v>1</v>
      </c>
      <c r="L129" s="39"/>
      <c r="M129" s="193" t="s">
        <v>1</v>
      </c>
      <c r="N129" s="194" t="s">
        <v>38</v>
      </c>
      <c r="O129" s="71"/>
      <c r="P129" s="195">
        <f t="shared" si="1"/>
        <v>0</v>
      </c>
      <c r="Q129" s="195">
        <v>0</v>
      </c>
      <c r="R129" s="195">
        <f t="shared" si="2"/>
        <v>0</v>
      </c>
      <c r="S129" s="195">
        <v>0</v>
      </c>
      <c r="T129" s="196">
        <f t="shared" si="3"/>
        <v>0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R129" s="197" t="s">
        <v>338</v>
      </c>
      <c r="AT129" s="197" t="s">
        <v>118</v>
      </c>
      <c r="AU129" s="197" t="s">
        <v>83</v>
      </c>
      <c r="AY129" s="17" t="s">
        <v>116</v>
      </c>
      <c r="BE129" s="198">
        <f t="shared" si="4"/>
        <v>0</v>
      </c>
      <c r="BF129" s="198">
        <f t="shared" si="5"/>
        <v>0</v>
      </c>
      <c r="BG129" s="198">
        <f t="shared" si="6"/>
        <v>0</v>
      </c>
      <c r="BH129" s="198">
        <f t="shared" si="7"/>
        <v>0</v>
      </c>
      <c r="BI129" s="198">
        <f t="shared" si="8"/>
        <v>0</v>
      </c>
      <c r="BJ129" s="17" t="s">
        <v>81</v>
      </c>
      <c r="BK129" s="198">
        <f t="shared" si="9"/>
        <v>0</v>
      </c>
      <c r="BL129" s="17" t="s">
        <v>338</v>
      </c>
      <c r="BM129" s="197" t="s">
        <v>360</v>
      </c>
    </row>
    <row r="130" spans="1:65" s="2" customFormat="1" ht="62.65" customHeight="1">
      <c r="A130" s="34"/>
      <c r="B130" s="35"/>
      <c r="C130" s="186" t="s">
        <v>163</v>
      </c>
      <c r="D130" s="186" t="s">
        <v>118</v>
      </c>
      <c r="E130" s="187" t="s">
        <v>361</v>
      </c>
      <c r="F130" s="188" t="s">
        <v>362</v>
      </c>
      <c r="G130" s="189" t="s">
        <v>337</v>
      </c>
      <c r="H130" s="190">
        <v>1</v>
      </c>
      <c r="I130" s="191"/>
      <c r="J130" s="192">
        <f t="shared" si="0"/>
        <v>0</v>
      </c>
      <c r="K130" s="188" t="s">
        <v>1</v>
      </c>
      <c r="L130" s="39"/>
      <c r="M130" s="193" t="s">
        <v>1</v>
      </c>
      <c r="N130" s="194" t="s">
        <v>38</v>
      </c>
      <c r="O130" s="71"/>
      <c r="P130" s="195">
        <f t="shared" si="1"/>
        <v>0</v>
      </c>
      <c r="Q130" s="195">
        <v>0</v>
      </c>
      <c r="R130" s="195">
        <f t="shared" si="2"/>
        <v>0</v>
      </c>
      <c r="S130" s="195">
        <v>0</v>
      </c>
      <c r="T130" s="196">
        <f t="shared" si="3"/>
        <v>0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R130" s="197" t="s">
        <v>338</v>
      </c>
      <c r="AT130" s="197" t="s">
        <v>118</v>
      </c>
      <c r="AU130" s="197" t="s">
        <v>83</v>
      </c>
      <c r="AY130" s="17" t="s">
        <v>116</v>
      </c>
      <c r="BE130" s="198">
        <f t="shared" si="4"/>
        <v>0</v>
      </c>
      <c r="BF130" s="198">
        <f t="shared" si="5"/>
        <v>0</v>
      </c>
      <c r="BG130" s="198">
        <f t="shared" si="6"/>
        <v>0</v>
      </c>
      <c r="BH130" s="198">
        <f t="shared" si="7"/>
        <v>0</v>
      </c>
      <c r="BI130" s="198">
        <f t="shared" si="8"/>
        <v>0</v>
      </c>
      <c r="BJ130" s="17" t="s">
        <v>81</v>
      </c>
      <c r="BK130" s="198">
        <f t="shared" si="9"/>
        <v>0</v>
      </c>
      <c r="BL130" s="17" t="s">
        <v>338</v>
      </c>
      <c r="BM130" s="197" t="s">
        <v>363</v>
      </c>
    </row>
    <row r="131" spans="1:65" s="2" customFormat="1" ht="24.2" customHeight="1">
      <c r="A131" s="34"/>
      <c r="B131" s="35"/>
      <c r="C131" s="186" t="s">
        <v>169</v>
      </c>
      <c r="D131" s="186" t="s">
        <v>118</v>
      </c>
      <c r="E131" s="187" t="s">
        <v>364</v>
      </c>
      <c r="F131" s="188" t="s">
        <v>365</v>
      </c>
      <c r="G131" s="189" t="s">
        <v>337</v>
      </c>
      <c r="H131" s="190">
        <v>1</v>
      </c>
      <c r="I131" s="191"/>
      <c r="J131" s="192">
        <f t="shared" si="0"/>
        <v>0</v>
      </c>
      <c r="K131" s="188" t="s">
        <v>1</v>
      </c>
      <c r="L131" s="39"/>
      <c r="M131" s="193" t="s">
        <v>1</v>
      </c>
      <c r="N131" s="194" t="s">
        <v>38</v>
      </c>
      <c r="O131" s="71"/>
      <c r="P131" s="195">
        <f t="shared" si="1"/>
        <v>0</v>
      </c>
      <c r="Q131" s="195">
        <v>0</v>
      </c>
      <c r="R131" s="195">
        <f t="shared" si="2"/>
        <v>0</v>
      </c>
      <c r="S131" s="195">
        <v>0</v>
      </c>
      <c r="T131" s="196">
        <f t="shared" si="3"/>
        <v>0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R131" s="197" t="s">
        <v>338</v>
      </c>
      <c r="AT131" s="197" t="s">
        <v>118</v>
      </c>
      <c r="AU131" s="197" t="s">
        <v>83</v>
      </c>
      <c r="AY131" s="17" t="s">
        <v>116</v>
      </c>
      <c r="BE131" s="198">
        <f t="shared" si="4"/>
        <v>0</v>
      </c>
      <c r="BF131" s="198">
        <f t="shared" si="5"/>
        <v>0</v>
      </c>
      <c r="BG131" s="198">
        <f t="shared" si="6"/>
        <v>0</v>
      </c>
      <c r="BH131" s="198">
        <f t="shared" si="7"/>
        <v>0</v>
      </c>
      <c r="BI131" s="198">
        <f t="shared" si="8"/>
        <v>0</v>
      </c>
      <c r="BJ131" s="17" t="s">
        <v>81</v>
      </c>
      <c r="BK131" s="198">
        <f t="shared" si="9"/>
        <v>0</v>
      </c>
      <c r="BL131" s="17" t="s">
        <v>338</v>
      </c>
      <c r="BM131" s="197" t="s">
        <v>366</v>
      </c>
    </row>
    <row r="132" spans="1:65" s="2" customFormat="1" ht="24.2" customHeight="1">
      <c r="A132" s="34"/>
      <c r="B132" s="35"/>
      <c r="C132" s="186" t="s">
        <v>175</v>
      </c>
      <c r="D132" s="186" t="s">
        <v>118</v>
      </c>
      <c r="E132" s="187" t="s">
        <v>367</v>
      </c>
      <c r="F132" s="188" t="s">
        <v>368</v>
      </c>
      <c r="G132" s="189" t="s">
        <v>369</v>
      </c>
      <c r="H132" s="190">
        <v>2</v>
      </c>
      <c r="I132" s="191"/>
      <c r="J132" s="192">
        <f t="shared" si="0"/>
        <v>0</v>
      </c>
      <c r="K132" s="188" t="s">
        <v>1</v>
      </c>
      <c r="L132" s="39"/>
      <c r="M132" s="193" t="s">
        <v>1</v>
      </c>
      <c r="N132" s="194" t="s">
        <v>38</v>
      </c>
      <c r="O132" s="71"/>
      <c r="P132" s="195">
        <f t="shared" si="1"/>
        <v>0</v>
      </c>
      <c r="Q132" s="195">
        <v>0</v>
      </c>
      <c r="R132" s="195">
        <f t="shared" si="2"/>
        <v>0</v>
      </c>
      <c r="S132" s="195">
        <v>0</v>
      </c>
      <c r="T132" s="196">
        <f t="shared" si="3"/>
        <v>0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R132" s="197" t="s">
        <v>338</v>
      </c>
      <c r="AT132" s="197" t="s">
        <v>118</v>
      </c>
      <c r="AU132" s="197" t="s">
        <v>83</v>
      </c>
      <c r="AY132" s="17" t="s">
        <v>116</v>
      </c>
      <c r="BE132" s="198">
        <f t="shared" si="4"/>
        <v>0</v>
      </c>
      <c r="BF132" s="198">
        <f t="shared" si="5"/>
        <v>0</v>
      </c>
      <c r="BG132" s="198">
        <f t="shared" si="6"/>
        <v>0</v>
      </c>
      <c r="BH132" s="198">
        <f t="shared" si="7"/>
        <v>0</v>
      </c>
      <c r="BI132" s="198">
        <f t="shared" si="8"/>
        <v>0</v>
      </c>
      <c r="BJ132" s="17" t="s">
        <v>81</v>
      </c>
      <c r="BK132" s="198">
        <f t="shared" si="9"/>
        <v>0</v>
      </c>
      <c r="BL132" s="17" t="s">
        <v>338</v>
      </c>
      <c r="BM132" s="197" t="s">
        <v>370</v>
      </c>
    </row>
    <row r="133" spans="1:65" s="2" customFormat="1" ht="14.45" customHeight="1">
      <c r="A133" s="34"/>
      <c r="B133" s="35"/>
      <c r="C133" s="186" t="s">
        <v>181</v>
      </c>
      <c r="D133" s="186" t="s">
        <v>118</v>
      </c>
      <c r="E133" s="187" t="s">
        <v>371</v>
      </c>
      <c r="F133" s="188" t="s">
        <v>372</v>
      </c>
      <c r="G133" s="189" t="s">
        <v>337</v>
      </c>
      <c r="H133" s="190">
        <v>1</v>
      </c>
      <c r="I133" s="191"/>
      <c r="J133" s="192">
        <f t="shared" si="0"/>
        <v>0</v>
      </c>
      <c r="K133" s="188" t="s">
        <v>1</v>
      </c>
      <c r="L133" s="39"/>
      <c r="M133" s="193" t="s">
        <v>1</v>
      </c>
      <c r="N133" s="194" t="s">
        <v>38</v>
      </c>
      <c r="O133" s="71"/>
      <c r="P133" s="195">
        <f t="shared" si="1"/>
        <v>0</v>
      </c>
      <c r="Q133" s="195">
        <v>0</v>
      </c>
      <c r="R133" s="195">
        <f t="shared" si="2"/>
        <v>0</v>
      </c>
      <c r="S133" s="195">
        <v>0</v>
      </c>
      <c r="T133" s="196">
        <f t="shared" si="3"/>
        <v>0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R133" s="197" t="s">
        <v>338</v>
      </c>
      <c r="AT133" s="197" t="s">
        <v>118</v>
      </c>
      <c r="AU133" s="197" t="s">
        <v>83</v>
      </c>
      <c r="AY133" s="17" t="s">
        <v>116</v>
      </c>
      <c r="BE133" s="198">
        <f t="shared" si="4"/>
        <v>0</v>
      </c>
      <c r="BF133" s="198">
        <f t="shared" si="5"/>
        <v>0</v>
      </c>
      <c r="BG133" s="198">
        <f t="shared" si="6"/>
        <v>0</v>
      </c>
      <c r="BH133" s="198">
        <f t="shared" si="7"/>
        <v>0</v>
      </c>
      <c r="BI133" s="198">
        <f t="shared" si="8"/>
        <v>0</v>
      </c>
      <c r="BJ133" s="17" t="s">
        <v>81</v>
      </c>
      <c r="BK133" s="198">
        <f t="shared" si="9"/>
        <v>0</v>
      </c>
      <c r="BL133" s="17" t="s">
        <v>338</v>
      </c>
      <c r="BM133" s="197" t="s">
        <v>373</v>
      </c>
    </row>
    <row r="134" spans="1:65" s="2" customFormat="1" ht="24.2" customHeight="1">
      <c r="A134" s="34"/>
      <c r="B134" s="35"/>
      <c r="C134" s="186" t="s">
        <v>188</v>
      </c>
      <c r="D134" s="186" t="s">
        <v>118</v>
      </c>
      <c r="E134" s="187" t="s">
        <v>374</v>
      </c>
      <c r="F134" s="188" t="s">
        <v>375</v>
      </c>
      <c r="G134" s="189" t="s">
        <v>337</v>
      </c>
      <c r="H134" s="190">
        <v>1</v>
      </c>
      <c r="I134" s="191"/>
      <c r="J134" s="192">
        <f t="shared" si="0"/>
        <v>0</v>
      </c>
      <c r="K134" s="188" t="s">
        <v>1</v>
      </c>
      <c r="L134" s="39"/>
      <c r="M134" s="193" t="s">
        <v>1</v>
      </c>
      <c r="N134" s="194" t="s">
        <v>38</v>
      </c>
      <c r="O134" s="71"/>
      <c r="P134" s="195">
        <f t="shared" si="1"/>
        <v>0</v>
      </c>
      <c r="Q134" s="195">
        <v>0</v>
      </c>
      <c r="R134" s="195">
        <f t="shared" si="2"/>
        <v>0</v>
      </c>
      <c r="S134" s="195">
        <v>0</v>
      </c>
      <c r="T134" s="196">
        <f t="shared" si="3"/>
        <v>0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R134" s="197" t="s">
        <v>338</v>
      </c>
      <c r="AT134" s="197" t="s">
        <v>118</v>
      </c>
      <c r="AU134" s="197" t="s">
        <v>83</v>
      </c>
      <c r="AY134" s="17" t="s">
        <v>116</v>
      </c>
      <c r="BE134" s="198">
        <f t="shared" si="4"/>
        <v>0</v>
      </c>
      <c r="BF134" s="198">
        <f t="shared" si="5"/>
        <v>0</v>
      </c>
      <c r="BG134" s="198">
        <f t="shared" si="6"/>
        <v>0</v>
      </c>
      <c r="BH134" s="198">
        <f t="shared" si="7"/>
        <v>0</v>
      </c>
      <c r="BI134" s="198">
        <f t="shared" si="8"/>
        <v>0</v>
      </c>
      <c r="BJ134" s="17" t="s">
        <v>81</v>
      </c>
      <c r="BK134" s="198">
        <f t="shared" si="9"/>
        <v>0</v>
      </c>
      <c r="BL134" s="17" t="s">
        <v>338</v>
      </c>
      <c r="BM134" s="197" t="s">
        <v>376</v>
      </c>
    </row>
    <row r="135" spans="1:65" s="2" customFormat="1" ht="14.45" customHeight="1">
      <c r="A135" s="34"/>
      <c r="B135" s="35"/>
      <c r="C135" s="186" t="s">
        <v>192</v>
      </c>
      <c r="D135" s="186" t="s">
        <v>118</v>
      </c>
      <c r="E135" s="187" t="s">
        <v>377</v>
      </c>
      <c r="F135" s="188" t="s">
        <v>378</v>
      </c>
      <c r="G135" s="189" t="s">
        <v>337</v>
      </c>
      <c r="H135" s="190">
        <v>1</v>
      </c>
      <c r="I135" s="191"/>
      <c r="J135" s="192">
        <f t="shared" si="0"/>
        <v>0</v>
      </c>
      <c r="K135" s="188" t="s">
        <v>1</v>
      </c>
      <c r="L135" s="39"/>
      <c r="M135" s="193" t="s">
        <v>1</v>
      </c>
      <c r="N135" s="194" t="s">
        <v>38</v>
      </c>
      <c r="O135" s="71"/>
      <c r="P135" s="195">
        <f t="shared" si="1"/>
        <v>0</v>
      </c>
      <c r="Q135" s="195">
        <v>0</v>
      </c>
      <c r="R135" s="195">
        <f t="shared" si="2"/>
        <v>0</v>
      </c>
      <c r="S135" s="195">
        <v>0</v>
      </c>
      <c r="T135" s="196">
        <f t="shared" si="3"/>
        <v>0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R135" s="197" t="s">
        <v>338</v>
      </c>
      <c r="AT135" s="197" t="s">
        <v>118</v>
      </c>
      <c r="AU135" s="197" t="s">
        <v>83</v>
      </c>
      <c r="AY135" s="17" t="s">
        <v>116</v>
      </c>
      <c r="BE135" s="198">
        <f t="shared" si="4"/>
        <v>0</v>
      </c>
      <c r="BF135" s="198">
        <f t="shared" si="5"/>
        <v>0</v>
      </c>
      <c r="BG135" s="198">
        <f t="shared" si="6"/>
        <v>0</v>
      </c>
      <c r="BH135" s="198">
        <f t="shared" si="7"/>
        <v>0</v>
      </c>
      <c r="BI135" s="198">
        <f t="shared" si="8"/>
        <v>0</v>
      </c>
      <c r="BJ135" s="17" t="s">
        <v>81</v>
      </c>
      <c r="BK135" s="198">
        <f t="shared" si="9"/>
        <v>0</v>
      </c>
      <c r="BL135" s="17" t="s">
        <v>338</v>
      </c>
      <c r="BM135" s="197" t="s">
        <v>379</v>
      </c>
    </row>
    <row r="136" spans="1:65" s="2" customFormat="1" ht="14.45" customHeight="1">
      <c r="A136" s="34"/>
      <c r="B136" s="35"/>
      <c r="C136" s="186" t="s">
        <v>8</v>
      </c>
      <c r="D136" s="186" t="s">
        <v>118</v>
      </c>
      <c r="E136" s="187" t="s">
        <v>380</v>
      </c>
      <c r="F136" s="188" t="s">
        <v>381</v>
      </c>
      <c r="G136" s="189" t="s">
        <v>337</v>
      </c>
      <c r="H136" s="190">
        <v>1</v>
      </c>
      <c r="I136" s="191"/>
      <c r="J136" s="192">
        <f t="shared" si="0"/>
        <v>0</v>
      </c>
      <c r="K136" s="188" t="s">
        <v>1</v>
      </c>
      <c r="L136" s="39"/>
      <c r="M136" s="193" t="s">
        <v>1</v>
      </c>
      <c r="N136" s="194" t="s">
        <v>38</v>
      </c>
      <c r="O136" s="71"/>
      <c r="P136" s="195">
        <f t="shared" si="1"/>
        <v>0</v>
      </c>
      <c r="Q136" s="195">
        <v>0</v>
      </c>
      <c r="R136" s="195">
        <f t="shared" si="2"/>
        <v>0</v>
      </c>
      <c r="S136" s="195">
        <v>0</v>
      </c>
      <c r="T136" s="196">
        <f t="shared" si="3"/>
        <v>0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R136" s="197" t="s">
        <v>338</v>
      </c>
      <c r="AT136" s="197" t="s">
        <v>118</v>
      </c>
      <c r="AU136" s="197" t="s">
        <v>83</v>
      </c>
      <c r="AY136" s="17" t="s">
        <v>116</v>
      </c>
      <c r="BE136" s="198">
        <f t="shared" si="4"/>
        <v>0</v>
      </c>
      <c r="BF136" s="198">
        <f t="shared" si="5"/>
        <v>0</v>
      </c>
      <c r="BG136" s="198">
        <f t="shared" si="6"/>
        <v>0</v>
      </c>
      <c r="BH136" s="198">
        <f t="shared" si="7"/>
        <v>0</v>
      </c>
      <c r="BI136" s="198">
        <f t="shared" si="8"/>
        <v>0</v>
      </c>
      <c r="BJ136" s="17" t="s">
        <v>81</v>
      </c>
      <c r="BK136" s="198">
        <f t="shared" si="9"/>
        <v>0</v>
      </c>
      <c r="BL136" s="17" t="s">
        <v>338</v>
      </c>
      <c r="BM136" s="197" t="s">
        <v>382</v>
      </c>
    </row>
    <row r="137" spans="1:65" s="2" customFormat="1" ht="14.45" customHeight="1">
      <c r="A137" s="34"/>
      <c r="B137" s="35"/>
      <c r="C137" s="186" t="s">
        <v>204</v>
      </c>
      <c r="D137" s="186" t="s">
        <v>118</v>
      </c>
      <c r="E137" s="187" t="s">
        <v>383</v>
      </c>
      <c r="F137" s="188" t="s">
        <v>384</v>
      </c>
      <c r="G137" s="189" t="s">
        <v>337</v>
      </c>
      <c r="H137" s="190">
        <v>1</v>
      </c>
      <c r="I137" s="191"/>
      <c r="J137" s="192">
        <f t="shared" si="0"/>
        <v>0</v>
      </c>
      <c r="K137" s="188" t="s">
        <v>1</v>
      </c>
      <c r="L137" s="39"/>
      <c r="M137" s="193" t="s">
        <v>1</v>
      </c>
      <c r="N137" s="194" t="s">
        <v>38</v>
      </c>
      <c r="O137" s="71"/>
      <c r="P137" s="195">
        <f t="shared" si="1"/>
        <v>0</v>
      </c>
      <c r="Q137" s="195">
        <v>0</v>
      </c>
      <c r="R137" s="195">
        <f t="shared" si="2"/>
        <v>0</v>
      </c>
      <c r="S137" s="195">
        <v>0</v>
      </c>
      <c r="T137" s="196">
        <f t="shared" si="3"/>
        <v>0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R137" s="197" t="s">
        <v>338</v>
      </c>
      <c r="AT137" s="197" t="s">
        <v>118</v>
      </c>
      <c r="AU137" s="197" t="s">
        <v>83</v>
      </c>
      <c r="AY137" s="17" t="s">
        <v>116</v>
      </c>
      <c r="BE137" s="198">
        <f t="shared" si="4"/>
        <v>0</v>
      </c>
      <c r="BF137" s="198">
        <f t="shared" si="5"/>
        <v>0</v>
      </c>
      <c r="BG137" s="198">
        <f t="shared" si="6"/>
        <v>0</v>
      </c>
      <c r="BH137" s="198">
        <f t="shared" si="7"/>
        <v>0</v>
      </c>
      <c r="BI137" s="198">
        <f t="shared" si="8"/>
        <v>0</v>
      </c>
      <c r="BJ137" s="17" t="s">
        <v>81</v>
      </c>
      <c r="BK137" s="198">
        <f t="shared" si="9"/>
        <v>0</v>
      </c>
      <c r="BL137" s="17" t="s">
        <v>338</v>
      </c>
      <c r="BM137" s="197" t="s">
        <v>385</v>
      </c>
    </row>
    <row r="138" spans="1:65" s="12" customFormat="1" ht="22.9" customHeight="1">
      <c r="B138" s="170"/>
      <c r="C138" s="171"/>
      <c r="D138" s="172" t="s">
        <v>72</v>
      </c>
      <c r="E138" s="184" t="s">
        <v>386</v>
      </c>
      <c r="F138" s="184" t="s">
        <v>387</v>
      </c>
      <c r="G138" s="171"/>
      <c r="H138" s="171"/>
      <c r="I138" s="174"/>
      <c r="J138" s="185">
        <f>BK138</f>
        <v>0</v>
      </c>
      <c r="K138" s="171"/>
      <c r="L138" s="176"/>
      <c r="M138" s="177"/>
      <c r="N138" s="178"/>
      <c r="O138" s="178"/>
      <c r="P138" s="179">
        <f>SUM(P139:P142)</f>
        <v>0</v>
      </c>
      <c r="Q138" s="178"/>
      <c r="R138" s="179">
        <f>SUM(R139:R142)</f>
        <v>0</v>
      </c>
      <c r="S138" s="178"/>
      <c r="T138" s="180">
        <f>SUM(T139:T142)</f>
        <v>0</v>
      </c>
      <c r="AR138" s="181" t="s">
        <v>123</v>
      </c>
      <c r="AT138" s="182" t="s">
        <v>72</v>
      </c>
      <c r="AU138" s="182" t="s">
        <v>81</v>
      </c>
      <c r="AY138" s="181" t="s">
        <v>116</v>
      </c>
      <c r="BK138" s="183">
        <f>SUM(BK139:BK142)</f>
        <v>0</v>
      </c>
    </row>
    <row r="139" spans="1:65" s="2" customFormat="1" ht="24.2" customHeight="1">
      <c r="A139" s="34"/>
      <c r="B139" s="35"/>
      <c r="C139" s="186" t="s">
        <v>213</v>
      </c>
      <c r="D139" s="186" t="s">
        <v>118</v>
      </c>
      <c r="E139" s="187" t="s">
        <v>388</v>
      </c>
      <c r="F139" s="188" t="s">
        <v>389</v>
      </c>
      <c r="G139" s="189" t="s">
        <v>337</v>
      </c>
      <c r="H139" s="190">
        <v>1</v>
      </c>
      <c r="I139" s="191"/>
      <c r="J139" s="192">
        <f>ROUND(I139*H139,2)</f>
        <v>0</v>
      </c>
      <c r="K139" s="188" t="s">
        <v>1</v>
      </c>
      <c r="L139" s="39"/>
      <c r="M139" s="193" t="s">
        <v>1</v>
      </c>
      <c r="N139" s="194" t="s">
        <v>38</v>
      </c>
      <c r="O139" s="71"/>
      <c r="P139" s="195">
        <f>O139*H139</f>
        <v>0</v>
      </c>
      <c r="Q139" s="195">
        <v>0</v>
      </c>
      <c r="R139" s="195">
        <f>Q139*H139</f>
        <v>0</v>
      </c>
      <c r="S139" s="195">
        <v>0</v>
      </c>
      <c r="T139" s="196">
        <f>S139*H139</f>
        <v>0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R139" s="197" t="s">
        <v>390</v>
      </c>
      <c r="AT139" s="197" t="s">
        <v>118</v>
      </c>
      <c r="AU139" s="197" t="s">
        <v>83</v>
      </c>
      <c r="AY139" s="17" t="s">
        <v>116</v>
      </c>
      <c r="BE139" s="198">
        <f>IF(N139="základní",J139,0)</f>
        <v>0</v>
      </c>
      <c r="BF139" s="198">
        <f>IF(N139="snížená",J139,0)</f>
        <v>0</v>
      </c>
      <c r="BG139" s="198">
        <f>IF(N139="zákl. přenesená",J139,0)</f>
        <v>0</v>
      </c>
      <c r="BH139" s="198">
        <f>IF(N139="sníž. přenesená",J139,0)</f>
        <v>0</v>
      </c>
      <c r="BI139" s="198">
        <f>IF(N139="nulová",J139,0)</f>
        <v>0</v>
      </c>
      <c r="BJ139" s="17" t="s">
        <v>81</v>
      </c>
      <c r="BK139" s="198">
        <f>ROUND(I139*H139,2)</f>
        <v>0</v>
      </c>
      <c r="BL139" s="17" t="s">
        <v>390</v>
      </c>
      <c r="BM139" s="197" t="s">
        <v>391</v>
      </c>
    </row>
    <row r="140" spans="1:65" s="2" customFormat="1" ht="24.2" customHeight="1">
      <c r="A140" s="34"/>
      <c r="B140" s="35"/>
      <c r="C140" s="186" t="s">
        <v>218</v>
      </c>
      <c r="D140" s="186" t="s">
        <v>118</v>
      </c>
      <c r="E140" s="187" t="s">
        <v>392</v>
      </c>
      <c r="F140" s="188" t="s">
        <v>393</v>
      </c>
      <c r="G140" s="189" t="s">
        <v>337</v>
      </c>
      <c r="H140" s="190">
        <v>1</v>
      </c>
      <c r="I140" s="191"/>
      <c r="J140" s="192">
        <f>ROUND(I140*H140,2)</f>
        <v>0</v>
      </c>
      <c r="K140" s="188" t="s">
        <v>1</v>
      </c>
      <c r="L140" s="39"/>
      <c r="M140" s="193" t="s">
        <v>1</v>
      </c>
      <c r="N140" s="194" t="s">
        <v>38</v>
      </c>
      <c r="O140" s="71"/>
      <c r="P140" s="195">
        <f>O140*H140</f>
        <v>0</v>
      </c>
      <c r="Q140" s="195">
        <v>0</v>
      </c>
      <c r="R140" s="195">
        <f>Q140*H140</f>
        <v>0</v>
      </c>
      <c r="S140" s="195">
        <v>0</v>
      </c>
      <c r="T140" s="196">
        <f>S140*H140</f>
        <v>0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R140" s="197" t="s">
        <v>390</v>
      </c>
      <c r="AT140" s="197" t="s">
        <v>118</v>
      </c>
      <c r="AU140" s="197" t="s">
        <v>83</v>
      </c>
      <c r="AY140" s="17" t="s">
        <v>116</v>
      </c>
      <c r="BE140" s="198">
        <f>IF(N140="základní",J140,0)</f>
        <v>0</v>
      </c>
      <c r="BF140" s="198">
        <f>IF(N140="snížená",J140,0)</f>
        <v>0</v>
      </c>
      <c r="BG140" s="198">
        <f>IF(N140="zákl. přenesená",J140,0)</f>
        <v>0</v>
      </c>
      <c r="BH140" s="198">
        <f>IF(N140="sníž. přenesená",J140,0)</f>
        <v>0</v>
      </c>
      <c r="BI140" s="198">
        <f>IF(N140="nulová",J140,0)</f>
        <v>0</v>
      </c>
      <c r="BJ140" s="17" t="s">
        <v>81</v>
      </c>
      <c r="BK140" s="198">
        <f>ROUND(I140*H140,2)</f>
        <v>0</v>
      </c>
      <c r="BL140" s="17" t="s">
        <v>390</v>
      </c>
      <c r="BM140" s="197" t="s">
        <v>394</v>
      </c>
    </row>
    <row r="141" spans="1:65" s="2" customFormat="1" ht="14.45" customHeight="1">
      <c r="A141" s="34"/>
      <c r="B141" s="35"/>
      <c r="C141" s="186" t="s">
        <v>223</v>
      </c>
      <c r="D141" s="186" t="s">
        <v>118</v>
      </c>
      <c r="E141" s="187" t="s">
        <v>395</v>
      </c>
      <c r="F141" s="188" t="s">
        <v>396</v>
      </c>
      <c r="G141" s="189" t="s">
        <v>337</v>
      </c>
      <c r="H141" s="190">
        <v>1</v>
      </c>
      <c r="I141" s="191"/>
      <c r="J141" s="192">
        <f>ROUND(I141*H141,2)</f>
        <v>0</v>
      </c>
      <c r="K141" s="188" t="s">
        <v>1</v>
      </c>
      <c r="L141" s="39"/>
      <c r="M141" s="193" t="s">
        <v>1</v>
      </c>
      <c r="N141" s="194" t="s">
        <v>38</v>
      </c>
      <c r="O141" s="71"/>
      <c r="P141" s="195">
        <f>O141*H141</f>
        <v>0</v>
      </c>
      <c r="Q141" s="195">
        <v>0</v>
      </c>
      <c r="R141" s="195">
        <f>Q141*H141</f>
        <v>0</v>
      </c>
      <c r="S141" s="195">
        <v>0</v>
      </c>
      <c r="T141" s="196">
        <f>S141*H141</f>
        <v>0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R141" s="197" t="s">
        <v>390</v>
      </c>
      <c r="AT141" s="197" t="s">
        <v>118</v>
      </c>
      <c r="AU141" s="197" t="s">
        <v>83</v>
      </c>
      <c r="AY141" s="17" t="s">
        <v>116</v>
      </c>
      <c r="BE141" s="198">
        <f>IF(N141="základní",J141,0)</f>
        <v>0</v>
      </c>
      <c r="BF141" s="198">
        <f>IF(N141="snížená",J141,0)</f>
        <v>0</v>
      </c>
      <c r="BG141" s="198">
        <f>IF(N141="zákl. přenesená",J141,0)</f>
        <v>0</v>
      </c>
      <c r="BH141" s="198">
        <f>IF(N141="sníž. přenesená",J141,0)</f>
        <v>0</v>
      </c>
      <c r="BI141" s="198">
        <f>IF(N141="nulová",J141,0)</f>
        <v>0</v>
      </c>
      <c r="BJ141" s="17" t="s">
        <v>81</v>
      </c>
      <c r="BK141" s="198">
        <f>ROUND(I141*H141,2)</f>
        <v>0</v>
      </c>
      <c r="BL141" s="17" t="s">
        <v>390</v>
      </c>
      <c r="BM141" s="197" t="s">
        <v>397</v>
      </c>
    </row>
    <row r="142" spans="1:65" s="2" customFormat="1" ht="14.45" customHeight="1">
      <c r="A142" s="34"/>
      <c r="B142" s="35"/>
      <c r="C142" s="186" t="s">
        <v>228</v>
      </c>
      <c r="D142" s="186" t="s">
        <v>118</v>
      </c>
      <c r="E142" s="187" t="s">
        <v>398</v>
      </c>
      <c r="F142" s="188" t="s">
        <v>399</v>
      </c>
      <c r="G142" s="189" t="s">
        <v>337</v>
      </c>
      <c r="H142" s="190">
        <v>1</v>
      </c>
      <c r="I142" s="191"/>
      <c r="J142" s="192">
        <f>ROUND(I142*H142,2)</f>
        <v>0</v>
      </c>
      <c r="K142" s="188" t="s">
        <v>1</v>
      </c>
      <c r="L142" s="39"/>
      <c r="M142" s="242" t="s">
        <v>1</v>
      </c>
      <c r="N142" s="243" t="s">
        <v>38</v>
      </c>
      <c r="O142" s="244"/>
      <c r="P142" s="245">
        <f>O142*H142</f>
        <v>0</v>
      </c>
      <c r="Q142" s="245">
        <v>0</v>
      </c>
      <c r="R142" s="245">
        <f>Q142*H142</f>
        <v>0</v>
      </c>
      <c r="S142" s="245">
        <v>0</v>
      </c>
      <c r="T142" s="246">
        <f>S142*H142</f>
        <v>0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R142" s="197" t="s">
        <v>390</v>
      </c>
      <c r="AT142" s="197" t="s">
        <v>118</v>
      </c>
      <c r="AU142" s="197" t="s">
        <v>83</v>
      </c>
      <c r="AY142" s="17" t="s">
        <v>116</v>
      </c>
      <c r="BE142" s="198">
        <f>IF(N142="základní",J142,0)</f>
        <v>0</v>
      </c>
      <c r="BF142" s="198">
        <f>IF(N142="snížená",J142,0)</f>
        <v>0</v>
      </c>
      <c r="BG142" s="198">
        <f>IF(N142="zákl. přenesená",J142,0)</f>
        <v>0</v>
      </c>
      <c r="BH142" s="198">
        <f>IF(N142="sníž. přenesená",J142,0)</f>
        <v>0</v>
      </c>
      <c r="BI142" s="198">
        <f>IF(N142="nulová",J142,0)</f>
        <v>0</v>
      </c>
      <c r="BJ142" s="17" t="s">
        <v>81</v>
      </c>
      <c r="BK142" s="198">
        <f>ROUND(I142*H142,2)</f>
        <v>0</v>
      </c>
      <c r="BL142" s="17" t="s">
        <v>390</v>
      </c>
      <c r="BM142" s="197" t="s">
        <v>400</v>
      </c>
    </row>
    <row r="143" spans="1:65" s="2" customFormat="1" ht="6.95" customHeight="1">
      <c r="A143" s="34"/>
      <c r="B143" s="54"/>
      <c r="C143" s="55"/>
      <c r="D143" s="55"/>
      <c r="E143" s="55"/>
      <c r="F143" s="55"/>
      <c r="G143" s="55"/>
      <c r="H143" s="55"/>
      <c r="I143" s="55"/>
      <c r="J143" s="55"/>
      <c r="K143" s="55"/>
      <c r="L143" s="39"/>
      <c r="M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</row>
  </sheetData>
  <sheetProtection algorithmName="SHA-512" hashValue="o7s2cQB/ApQedwVRbxLESoTsUelQiWAk9Wn5bhsfEW5v0MH8/LV2fmxQmk8fDNXO6c26NgA7W6Due12tAkdArA==" saltValue="Czd9oanc5FgkBK/XlIKSUOQtxu65WLJJJJEzjUvtsC1xZC/ILJypwj5a7FSjaC/tbsdG0dVXgyQQ83oHcERtoQ==" spinCount="100000" sheet="1" objects="1" scenarios="1" formatColumns="0" formatRows="0" autoFilter="0"/>
  <autoFilter ref="C118:K142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0078740157483" right="0.39370078740157483" top="0.39370078740157483" bottom="0.39370078740157483" header="0" footer="0"/>
  <pageSetup paperSize="9" scale="77" fitToHeight="0" orientation="portrait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SO.101 - Komunikace</vt:lpstr>
      <vt:lpstr>VRN - Vedlejší rozpočtové...</vt:lpstr>
      <vt:lpstr>'Rekapitulace stavby'!Názvy_tisku</vt:lpstr>
      <vt:lpstr>'SO.101 - Komunikace'!Názvy_tisku</vt:lpstr>
      <vt:lpstr>'VRN - Vedlejší rozpočtové...'!Názvy_tisku</vt:lpstr>
      <vt:lpstr>'Rekapitulace stavby'!Oblast_tisku</vt:lpstr>
      <vt:lpstr>'SO.101 - Komunikace'!Oblast_tisku</vt:lpstr>
      <vt:lpstr>'VRN - Vedlejší rozpočtové...'!Oblast_tisku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Nentwich, CR Project</dc:creator>
  <cp:lastModifiedBy>Zbyšek Čelikovský</cp:lastModifiedBy>
  <cp:lastPrinted>2020-11-30T12:22:24Z</cp:lastPrinted>
  <dcterms:created xsi:type="dcterms:W3CDTF">2020-11-30T12:14:01Z</dcterms:created>
  <dcterms:modified xsi:type="dcterms:W3CDTF">2021-07-20T08:28:57Z</dcterms:modified>
</cp:coreProperties>
</file>