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tsvr2\tntdata2\MMR\Podpora obnovy a rozvoje venkova 2021\Podpora do 3 tis\117D8210A  Podpora obnovy místních komunikací\Koryta\VŘ\"/>
    </mc:Choice>
  </mc:AlternateContent>
  <bookViews>
    <workbookView xWindow="28680" yWindow="-120" windowWidth="29040" windowHeight="15840"/>
  </bookViews>
  <sheets>
    <sheet name="Rekapitulace stavby" sheetId="1" r:id="rId1"/>
    <sheet name="SO.101 - Komunikace" sheetId="2" r:id="rId2"/>
    <sheet name="VRN - Vedlejší rozpočtové..." sheetId="3" r:id="rId3"/>
  </sheets>
  <definedNames>
    <definedName name="_xlnm._FilterDatabase" localSheetId="1" hidden="1">'SO.101 - Komunikace'!$C$121:$K$221</definedName>
    <definedName name="_xlnm._FilterDatabase" localSheetId="2" hidden="1">'VRN - Vedlejší rozpočtové...'!$C$118:$K$142</definedName>
    <definedName name="_xlnm.Print_Titles" localSheetId="0">'Rekapitulace stavby'!$92:$92</definedName>
    <definedName name="_xlnm.Print_Titles" localSheetId="1">'SO.101 - Komunikace'!$121:$121</definedName>
    <definedName name="_xlnm.Print_Titles" localSheetId="2">'VRN - Vedlejší rozpočtové...'!$118:$118</definedName>
    <definedName name="_xlnm.Print_Area" localSheetId="0">'Rekapitulace stavby'!$D$4:$AO$76,'Rekapitulace stavby'!$C$82:$AQ$97</definedName>
    <definedName name="_xlnm.Print_Area" localSheetId="1">'SO.101 - Komunikace'!$C$4:$J$76,'SO.101 - Komunikace'!$C$82:$J$103,'SO.101 - Komunikace'!$C$109:$K$221</definedName>
    <definedName name="_xlnm.Print_Area" localSheetId="2">'VRN - Vedlejší rozpočtové...'!$C$4:$J$76,'VRN - Vedlejší rozpočtové...'!$C$82:$J$100,'VRN - Vedlejší rozpočtové...'!$C$106:$K$142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T121" i="3" s="1"/>
  <c r="R122" i="3"/>
  <c r="P122" i="3"/>
  <c r="F115" i="3"/>
  <c r="F113" i="3"/>
  <c r="E111" i="3"/>
  <c r="F91" i="3"/>
  <c r="F89" i="3"/>
  <c r="E87" i="3"/>
  <c r="J24" i="3"/>
  <c r="E24" i="3"/>
  <c r="J92" i="3" s="1"/>
  <c r="J23" i="3"/>
  <c r="J21" i="3"/>
  <c r="E21" i="3"/>
  <c r="J115" i="3"/>
  <c r="J20" i="3"/>
  <c r="J18" i="3"/>
  <c r="E18" i="3"/>
  <c r="F92" i="3" s="1"/>
  <c r="J17" i="3"/>
  <c r="J12" i="3"/>
  <c r="J113" i="3" s="1"/>
  <c r="E7" i="3"/>
  <c r="E85" i="3"/>
  <c r="J37" i="2"/>
  <c r="J36" i="2"/>
  <c r="AY95" i="1" s="1"/>
  <c r="J35" i="2"/>
  <c r="AX95" i="1"/>
  <c r="BI221" i="2"/>
  <c r="BH221" i="2"/>
  <c r="BG221" i="2"/>
  <c r="BF221" i="2"/>
  <c r="T221" i="2"/>
  <c r="T220" i="2" s="1"/>
  <c r="R221" i="2"/>
  <c r="R220" i="2"/>
  <c r="P221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91" i="2" s="1"/>
  <c r="J20" i="2"/>
  <c r="J18" i="2"/>
  <c r="E18" i="2"/>
  <c r="F119" i="2" s="1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BK141" i="3"/>
  <c r="J140" i="3"/>
  <c r="J137" i="3"/>
  <c r="BK135" i="3"/>
  <c r="J134" i="3"/>
  <c r="J128" i="3"/>
  <c r="BK127" i="3"/>
  <c r="J126" i="3"/>
  <c r="J122" i="3"/>
  <c r="BK215" i="2"/>
  <c r="J210" i="2"/>
  <c r="BK208" i="2"/>
  <c r="J202" i="2"/>
  <c r="J189" i="2"/>
  <c r="BK187" i="2"/>
  <c r="J177" i="2"/>
  <c r="BK175" i="2"/>
  <c r="BK173" i="2"/>
  <c r="J169" i="2"/>
  <c r="BK156" i="2"/>
  <c r="BK154" i="2"/>
  <c r="BK151" i="2"/>
  <c r="BK148" i="2"/>
  <c r="BK139" i="2"/>
  <c r="BK135" i="2"/>
  <c r="J131" i="2"/>
  <c r="BK139" i="3"/>
  <c r="BK137" i="3"/>
  <c r="J135" i="3"/>
  <c r="J132" i="3"/>
  <c r="BK131" i="3"/>
  <c r="J130" i="3"/>
  <c r="J129" i="3"/>
  <c r="BK128" i="3"/>
  <c r="J125" i="3"/>
  <c r="J124" i="3"/>
  <c r="J221" i="2"/>
  <c r="BK219" i="2"/>
  <c r="J216" i="2"/>
  <c r="J215" i="2"/>
  <c r="BK210" i="2"/>
  <c r="J208" i="2"/>
  <c r="J206" i="2"/>
  <c r="BK202" i="2"/>
  <c r="J198" i="2"/>
  <c r="BK194" i="2"/>
  <c r="BK191" i="2"/>
  <c r="J173" i="2"/>
  <c r="BK167" i="2"/>
  <c r="BK163" i="2"/>
  <c r="J148" i="2"/>
  <c r="J145" i="2"/>
  <c r="BK142" i="2"/>
  <c r="J139" i="2"/>
  <c r="BK137" i="2"/>
  <c r="J135" i="2"/>
  <c r="J133" i="2"/>
  <c r="BK129" i="2"/>
  <c r="AS94" i="1"/>
  <c r="BK142" i="3"/>
  <c r="BK140" i="3"/>
  <c r="J139" i="3"/>
  <c r="J136" i="3"/>
  <c r="BK134" i="3"/>
  <c r="BK133" i="3"/>
  <c r="BK129" i="3"/>
  <c r="J127" i="3"/>
  <c r="BK125" i="3"/>
  <c r="BK124" i="3"/>
  <c r="BK123" i="3"/>
  <c r="BK122" i="3"/>
  <c r="BK221" i="2"/>
  <c r="J219" i="2"/>
  <c r="BK216" i="2"/>
  <c r="BK206" i="2"/>
  <c r="BK198" i="2"/>
  <c r="J196" i="2"/>
  <c r="BK183" i="2"/>
  <c r="J179" i="2"/>
  <c r="BK171" i="2"/>
  <c r="J154" i="2"/>
  <c r="J129" i="2"/>
  <c r="J142" i="3"/>
  <c r="J141" i="3"/>
  <c r="BK136" i="3"/>
  <c r="J133" i="3"/>
  <c r="BK132" i="3"/>
  <c r="J131" i="3"/>
  <c r="BK130" i="3"/>
  <c r="BK126" i="3"/>
  <c r="J123" i="3"/>
  <c r="J218" i="2"/>
  <c r="BK204" i="2"/>
  <c r="J194" i="2"/>
  <c r="J191" i="2"/>
  <c r="BK189" i="2"/>
  <c r="J167" i="2"/>
  <c r="J161" i="2"/>
  <c r="J151" i="2"/>
  <c r="BK145" i="2"/>
  <c r="J142" i="2"/>
  <c r="BK127" i="2"/>
  <c r="J125" i="2"/>
  <c r="BK218" i="2"/>
  <c r="J204" i="2"/>
  <c r="BK196" i="2"/>
  <c r="J187" i="2"/>
  <c r="J183" i="2"/>
  <c r="BK179" i="2"/>
  <c r="BK177" i="2"/>
  <c r="J175" i="2"/>
  <c r="J171" i="2"/>
  <c r="BK169" i="2"/>
  <c r="J163" i="2"/>
  <c r="BK161" i="2"/>
  <c r="J156" i="2"/>
  <c r="J137" i="2"/>
  <c r="BK133" i="2"/>
  <c r="BK131" i="2"/>
  <c r="J127" i="2"/>
  <c r="BK125" i="2"/>
  <c r="F37" i="3"/>
  <c r="BK166" i="2" l="1"/>
  <c r="J166" i="2" s="1"/>
  <c r="J99" i="2" s="1"/>
  <c r="R193" i="2"/>
  <c r="R214" i="2"/>
  <c r="P124" i="2"/>
  <c r="T166" i="2"/>
  <c r="BK214" i="2"/>
  <c r="J214" i="2" s="1"/>
  <c r="J101" i="2" s="1"/>
  <c r="BK138" i="3"/>
  <c r="J138" i="3"/>
  <c r="J99" i="3"/>
  <c r="T124" i="2"/>
  <c r="BK193" i="2"/>
  <c r="J193" i="2" s="1"/>
  <c r="J100" i="2" s="1"/>
  <c r="P214" i="2"/>
  <c r="R121" i="3"/>
  <c r="P138" i="3"/>
  <c r="BK124" i="2"/>
  <c r="J124" i="2"/>
  <c r="J98" i="2"/>
  <c r="P166" i="2"/>
  <c r="P193" i="2"/>
  <c r="T214" i="2"/>
  <c r="BK121" i="3"/>
  <c r="BK120" i="3"/>
  <c r="BK119" i="3"/>
  <c r="J119" i="3"/>
  <c r="J30" i="3" s="1"/>
  <c r="AG96" i="1" s="1"/>
  <c r="R138" i="3"/>
  <c r="R124" i="2"/>
  <c r="R166" i="2"/>
  <c r="T193" i="2"/>
  <c r="P121" i="3"/>
  <c r="P120" i="3"/>
  <c r="P119" i="3"/>
  <c r="AU96" i="1"/>
  <c r="T138" i="3"/>
  <c r="T120" i="3" s="1"/>
  <c r="T119" i="3" s="1"/>
  <c r="E85" i="2"/>
  <c r="J92" i="2"/>
  <c r="BE139" i="2"/>
  <c r="BE154" i="2"/>
  <c r="BE173" i="2"/>
  <c r="BE189" i="2"/>
  <c r="BE202" i="2"/>
  <c r="BE208" i="2"/>
  <c r="BE219" i="2"/>
  <c r="BE221" i="2"/>
  <c r="J91" i="3"/>
  <c r="E109" i="3"/>
  <c r="J116" i="3"/>
  <c r="J118" i="2"/>
  <c r="BE163" i="2"/>
  <c r="BE179" i="2"/>
  <c r="BE183" i="2"/>
  <c r="BE187" i="2"/>
  <c r="BE210" i="2"/>
  <c r="BE215" i="2"/>
  <c r="BE216" i="2"/>
  <c r="BK220" i="2"/>
  <c r="J220" i="2" s="1"/>
  <c r="J102" i="2" s="1"/>
  <c r="BE129" i="3"/>
  <c r="BE134" i="3"/>
  <c r="BE137" i="3"/>
  <c r="F92" i="2"/>
  <c r="BE127" i="2"/>
  <c r="BE133" i="2"/>
  <c r="BE135" i="2"/>
  <c r="BE137" i="2"/>
  <c r="BE148" i="2"/>
  <c r="BE151" i="2"/>
  <c r="BE156" i="2"/>
  <c r="BE169" i="2"/>
  <c r="BE194" i="2"/>
  <c r="F116" i="3"/>
  <c r="BE125" i="3"/>
  <c r="BE127" i="3"/>
  <c r="BE130" i="3"/>
  <c r="BE131" i="3"/>
  <c r="BE135" i="3"/>
  <c r="BE136" i="3"/>
  <c r="BE141" i="3"/>
  <c r="BD96" i="1"/>
  <c r="J89" i="2"/>
  <c r="BE125" i="2"/>
  <c r="BE131" i="2"/>
  <c r="BE171" i="2"/>
  <c r="BE177" i="2"/>
  <c r="BE196" i="2"/>
  <c r="BE198" i="2"/>
  <c r="BE204" i="2"/>
  <c r="J89" i="3"/>
  <c r="BE122" i="3"/>
  <c r="BE124" i="3"/>
  <c r="BE126" i="3"/>
  <c r="BE133" i="3"/>
  <c r="BE139" i="3"/>
  <c r="BE140" i="3"/>
  <c r="BE129" i="2"/>
  <c r="BE142" i="2"/>
  <c r="BE145" i="2"/>
  <c r="BE161" i="2"/>
  <c r="BE167" i="2"/>
  <c r="BE175" i="2"/>
  <c r="BE191" i="2"/>
  <c r="BE206" i="2"/>
  <c r="BE218" i="2"/>
  <c r="BE123" i="3"/>
  <c r="BE128" i="3"/>
  <c r="BE132" i="3"/>
  <c r="BE142" i="3"/>
  <c r="J34" i="2"/>
  <c r="AW95" i="1" s="1"/>
  <c r="F35" i="2"/>
  <c r="BB95" i="1"/>
  <c r="F36" i="2"/>
  <c r="BC95" i="1" s="1"/>
  <c r="F35" i="3"/>
  <c r="BB96" i="1" s="1"/>
  <c r="F34" i="2"/>
  <c r="BA95" i="1"/>
  <c r="J34" i="3"/>
  <c r="AW96" i="1" s="1"/>
  <c r="F37" i="2"/>
  <c r="BD95" i="1" s="1"/>
  <c r="F36" i="3"/>
  <c r="BC96" i="1"/>
  <c r="F34" i="3"/>
  <c r="BA96" i="1"/>
  <c r="R123" i="2" l="1"/>
  <c r="R122" i="2"/>
  <c r="R120" i="3"/>
  <c r="R119" i="3"/>
  <c r="T123" i="2"/>
  <c r="T122" i="2" s="1"/>
  <c r="P123" i="2"/>
  <c r="P122" i="2"/>
  <c r="AU95" i="1" s="1"/>
  <c r="AU94" i="1" s="1"/>
  <c r="J120" i="3"/>
  <c r="J97" i="3"/>
  <c r="BK123" i="2"/>
  <c r="BK122" i="2"/>
  <c r="J122" i="2"/>
  <c r="J96" i="2"/>
  <c r="J96" i="3"/>
  <c r="J121" i="3"/>
  <c r="J98" i="3"/>
  <c r="J33" i="3"/>
  <c r="AV96" i="1"/>
  <c r="AT96" i="1"/>
  <c r="BC94" i="1"/>
  <c r="AY94" i="1"/>
  <c r="BB94" i="1"/>
  <c r="W31" i="1"/>
  <c r="J33" i="2"/>
  <c r="AV95" i="1" s="1"/>
  <c r="AT95" i="1" s="1"/>
  <c r="BD94" i="1"/>
  <c r="W33" i="1"/>
  <c r="F33" i="3"/>
  <c r="AZ96" i="1" s="1"/>
  <c r="BA94" i="1"/>
  <c r="AW94" i="1"/>
  <c r="AK30" i="1"/>
  <c r="F33" i="2"/>
  <c r="AZ95" i="1" s="1"/>
  <c r="J123" i="2" l="1"/>
  <c r="J97" i="2" s="1"/>
  <c r="J39" i="3"/>
  <c r="AN96" i="1"/>
  <c r="AZ94" i="1"/>
  <c r="W29" i="1" s="1"/>
  <c r="W30" i="1"/>
  <c r="W32" i="1"/>
  <c r="J30" i="2"/>
  <c r="AG95" i="1" s="1"/>
  <c r="AN95" i="1" s="1"/>
  <c r="AX94" i="1"/>
  <c r="J39" i="2" l="1"/>
  <c r="AG94" i="1"/>
  <c r="AV94" i="1"/>
  <c r="AK29" i="1"/>
  <c r="AT94" i="1" l="1"/>
  <c r="AK26" i="1"/>
  <c r="AK35" i="1" s="1"/>
  <c r="AN94" i="1" l="1"/>
</calcChain>
</file>

<file path=xl/sharedStrings.xml><?xml version="1.0" encoding="utf-8"?>
<sst xmlns="http://schemas.openxmlformats.org/spreadsheetml/2006/main" count="1800" uniqueCount="401">
  <si>
    <t>Export Komplet</t>
  </si>
  <si>
    <t/>
  </si>
  <si>
    <t>2.0</t>
  </si>
  <si>
    <t>ZAMOK</t>
  </si>
  <si>
    <t>False</t>
  </si>
  <si>
    <t>{b02cb749-b335-42c8-89c4-e3dc7c18fa67}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</si>
  <si>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</si>
  <si>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</si>
  <si>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</si>
  <si>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</si>
  <si>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</si>
  <si>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</si>
  <si>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</si>
  <si>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</si>
  <si>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Koryta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</si>
  <si>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</si>
  <si>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</si>
  <si>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místních komunikací v obci Koryta</t>
  </si>
  <si>
    <t>KSO:</t>
  </si>
  <si>
    <t>CC-CZ:</t>
  </si>
  <si>
    <t>Místo:</t>
  </si>
  <si>
    <t xml:space="preserve"> </t>
  </si>
  <si>
    <t>Datum:</t>
  </si>
  <si>
    <t>Zadavatel:</t>
  </si>
  <si>
    <t>IČ:</t>
  </si>
  <si>
    <t>Obec Koryta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</si>
  <si>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</si>
  <si>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</si>
  <si>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</si>
  <si>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</si>
  <si>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</si>
  <si>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</si>
  <si>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</si>
  <si>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</si>
  <si>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</si>
  <si>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</si>
  <si>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</si>
  <si>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</si>
  <si>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</si>
  <si>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</si>
  <si>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</si>
  <si>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</si>
  <si>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</si>
  <si>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</si>
  <si>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</si>
  <si>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</si>
  <si>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</si>
  <si>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</si>
  <si>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</si>
  <si>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</si>
  <si>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</si>
  <si>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</si>
  <si>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</si>
  <si>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</si>
  <si>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</si>
  <si>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</si>
  <si>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</si>
  <si>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</si>
  <si>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</si>
  <si>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</si>
  <si>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</si>
  <si>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</si>
  <si>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</si>
  <si>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</si>
  <si>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</si>
  <si>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</si>
  <si>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</si>
  <si>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</si>
  <si>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</si>
  <si>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</si>
  <si>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</si>
  <si>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</si>
  <si>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</si>
  <si>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</si>
  <si>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</si>
  <si>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</si>
  <si>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</si>
  <si>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</si>
  <si>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SO.101</t>
  </si>
  <si>
    <t>Komunikace</t>
  </si>
  <si>
    <t>STA</t>
  </si>
  <si>
    <t>1</t>
  </si>
  <si>
    <t>{3176a67e-85cd-45f3-9da5-9833c6440c23}</t>
  </si>
  <si>
    <t>2</t>
  </si>
  <si>
    <t>VRN</t>
  </si>
  <si>
    <t>Vedlejší rozpočtové náklady</t>
  </si>
  <si>
    <t>{2ccb7e58-f69a-4099-80b4-0221e11e88f6}</t>
  </si>
  <si>
    <t>KRYCÍ LIST SOUPISU PRACÍ</t>
  </si>
  <si>
    <t>Objekt:</t>
  </si>
  <si>
    <t>SO.101 -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</si>
  <si>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</si>
  <si>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</si>
  <si>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</si>
  <si>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</si>
  <si>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</si>
  <si>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</si>
  <si>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</si>
  <si>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</si>
  <si>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</si>
  <si>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</si>
  <si>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</si>
  <si>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</si>
  <si>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</si>
  <si>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</si>
  <si>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</si>
  <si>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</si>
  <si>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</si>
  <si>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</si>
  <si>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</si>
  <si>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</si>
  <si>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</si>
  <si>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</si>
  <si>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</si>
  <si>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</si>
  <si>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</si>
  <si>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</si>
  <si>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</si>
  <si>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</si>
  <si>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</si>
  <si>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</si>
  <si>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200 mm strojně pl přes 50 do 200 m2</t>
  </si>
  <si>
    <t>m2</t>
  </si>
  <si>
    <t>CS ÚRS 2020 02</t>
  </si>
  <si>
    <t>4</t>
  </si>
  <si>
    <t>645444238</t>
  </si>
  <si>
    <t>VV</t>
  </si>
  <si>
    <t>295,0+170,0+25,0 "- obrusné štěrkové plochy</t>
  </si>
  <si>
    <t>113107163</t>
  </si>
  <si>
    <t>Odstranění podkladu z kameniva drceného tl 300 mm strojně pl přes 50 do 200 m2</t>
  </si>
  <si>
    <t>207379062</t>
  </si>
  <si>
    <t>285,0 "- podkladní štěrkové vrstvy</t>
  </si>
  <si>
    <t>3</t>
  </si>
  <si>
    <t>113107243</t>
  </si>
  <si>
    <t>Odstranění podkladu živičného tl 150 mm strojně pl přes 200 m2</t>
  </si>
  <si>
    <t>-377979676</t>
  </si>
  <si>
    <t>285,0</t>
  </si>
  <si>
    <t>113154112</t>
  </si>
  <si>
    <t>Frézování živičného krytu tl 40 mm pruh š 0,5 m pl do 500 m2 bez překážek v trase</t>
  </si>
  <si>
    <t>-635864634</t>
  </si>
  <si>
    <t>6,0+3,0 "- napojení</t>
  </si>
  <si>
    <t>5</t>
  </si>
  <si>
    <t>113202111</t>
  </si>
  <si>
    <t>Vytrhání obrub krajníků obrubníků stojatých</t>
  </si>
  <si>
    <t>m</t>
  </si>
  <si>
    <t>-273961008</t>
  </si>
  <si>
    <t>30,0 "- podél komunikací</t>
  </si>
  <si>
    <t>6</t>
  </si>
  <si>
    <t>121103111</t>
  </si>
  <si>
    <t>Skrývka zemin schopných zúrodnění v rovině a svahu do 1:5</t>
  </si>
  <si>
    <t>m3</t>
  </si>
  <si>
    <t>-691413990</t>
  </si>
  <si>
    <t>0,150*(115,0+119,0+38,0+5,33+35,0+25,0) "- podél komunikací</t>
  </si>
  <si>
    <t>7</t>
  </si>
  <si>
    <t>122252203</t>
  </si>
  <si>
    <t>Odkopávky a prokopávky nezapažené pro silnice a dálnice v hornině třídy těžitelnosti I objem do 100 m3 strojně</t>
  </si>
  <si>
    <t>239095414</t>
  </si>
  <si>
    <t>0,100*(170,0+25,0)*1,08 "- podkladní štěrkové vrstvy - komunikace v kopci</t>
  </si>
  <si>
    <t>8</t>
  </si>
  <si>
    <t>122557203</t>
  </si>
  <si>
    <t>Odkopávky a prokopávky nezapažené pro silnice a dálnice v hornině třídy těžitelnosti III objem do 100 m3 strojně v omezeném prostoru</t>
  </si>
  <si>
    <t>1288561680</t>
  </si>
  <si>
    <t>uvažováno se zastižením skalního podloží ve 30% celkové plochy:</t>
  </si>
  <si>
    <t>0,3*0,200*410,0*1,08 "- podkladní štěrkové vrstvy - komunikace v kopci</t>
  </si>
  <si>
    <t>9</t>
  </si>
  <si>
    <t>129001101</t>
  </si>
  <si>
    <t>Příplatek za ztížení odkopávky nebo prokopávky v blízkosti inženýrských sítí</t>
  </si>
  <si>
    <t>1600499124</t>
  </si>
  <si>
    <t>uvažováno zastižení v 15,0% celkového objemu:</t>
  </si>
  <si>
    <t>0,15*(21,060+26,568) "- z odkopů pro komunikace</t>
  </si>
  <si>
    <t>10</t>
  </si>
  <si>
    <t>162351103</t>
  </si>
  <si>
    <t>Vodorovné přemístění do 500 m výkopku/sypaniny z horniny třídy těžitelnosti I, skupiny 1 až 3</t>
  </si>
  <si>
    <t>-1838257207</t>
  </si>
  <si>
    <t>dovoz na deponii pro zpětné využití:</t>
  </si>
  <si>
    <t>50,60 "- sejmutá ornice</t>
  </si>
  <si>
    <t>11</t>
  </si>
  <si>
    <t>162751117</t>
  </si>
  <si>
    <t>Vodorovné přemístění do 10000 m výkopku/sypaniny z horniny třídy těžitelnosti I, skupiny 1 až 3</t>
  </si>
  <si>
    <t>-1203369024</t>
  </si>
  <si>
    <t>odvoz přebytečného výkopku na skládku:</t>
  </si>
  <si>
    <t>21,060+26,568 "- z odkopů pro komunikace</t>
  </si>
  <si>
    <t>12</t>
  </si>
  <si>
    <t>171201221</t>
  </si>
  <si>
    <t>Poplatek za uložení na skládce (skládkovné) zeminy a kamení kód odpadu 17 05 04</t>
  </si>
  <si>
    <t>t</t>
  </si>
  <si>
    <t>1446515570</t>
  </si>
  <si>
    <t>47,628 "- viz. 162701105 - Vodorovné přemístění výkopku...</t>
  </si>
  <si>
    <t>47,628*1,85 'Přepočtené koeficientem množství</t>
  </si>
  <si>
    <t>13</t>
  </si>
  <si>
    <t>171251201</t>
  </si>
  <si>
    <t>Uložení sypaniny na skládky nebo meziskládky</t>
  </si>
  <si>
    <t>158402644</t>
  </si>
  <si>
    <t>14</t>
  </si>
  <si>
    <t>181152302</t>
  </si>
  <si>
    <t>Úprava pláně pro silnice a dálnice v zářezech se zhutněním</t>
  </si>
  <si>
    <t>1151670533</t>
  </si>
  <si>
    <t>zhutnění pláně:</t>
  </si>
  <si>
    <t>465,0*1,08 "- komunikace u OÚ</t>
  </si>
  <si>
    <t>410,0*1,08 "- komunikace v kopci</t>
  </si>
  <si>
    <t>Součet</t>
  </si>
  <si>
    <t>181411131</t>
  </si>
  <si>
    <t>Založení parkového trávníku výsevem plochy do 1000 m2 v rovině a ve svahu do 1:5</t>
  </si>
  <si>
    <t>-1178068685</t>
  </si>
  <si>
    <t>15,0+20,0+50,0+50,0+30,0+55,0+10,0 "- napojení podél komunikací</t>
  </si>
  <si>
    <t>16</t>
  </si>
  <si>
    <t>M</t>
  </si>
  <si>
    <t>00572470</t>
  </si>
  <si>
    <t>osivo směs travní univerzál</t>
  </si>
  <si>
    <t>kg</t>
  </si>
  <si>
    <t>-843142668</t>
  </si>
  <si>
    <t>230,0</t>
  </si>
  <si>
    <t>230*0,015 'Přepočtené koeficientem množství</t>
  </si>
  <si>
    <t>Komunikace pozemní</t>
  </si>
  <si>
    <t>17</t>
  </si>
  <si>
    <t>564851111</t>
  </si>
  <si>
    <t>Podklad ze štěrkodrtě ŠD tl 150 mm</t>
  </si>
  <si>
    <t>276848035</t>
  </si>
  <si>
    <t>2*465,0*1,08 "- podkladní štěrkové vrstvy - komunikace u OÚ</t>
  </si>
  <si>
    <t>18</t>
  </si>
  <si>
    <t>564861111</t>
  </si>
  <si>
    <t>Podklad ze štěrkodrtě ŠD tl 200 mm</t>
  </si>
  <si>
    <t>-1866509866</t>
  </si>
  <si>
    <t>410,0*1,08 "- podkladní štěrkové vrstvy - komunikace v kopci</t>
  </si>
  <si>
    <t>19</t>
  </si>
  <si>
    <t>565135111</t>
  </si>
  <si>
    <t>Asfaltový beton vrstva podkladní ACP 16 (obalované kamenivo OKS) tl 50 mm š do 3 m</t>
  </si>
  <si>
    <t>1135553476</t>
  </si>
  <si>
    <t>120,0+290,0 "- komunikace v kopci</t>
  </si>
  <si>
    <t>20</t>
  </si>
  <si>
    <t>565155121</t>
  </si>
  <si>
    <t>Asfaltový beton vrstva podkladní ACP 16 (obalované kamenivo OKS) tl 70 mm š přes 3 m</t>
  </si>
  <si>
    <t>1227539108</t>
  </si>
  <si>
    <t>230,0+95,0+140,0 "- komunikace u OÚ</t>
  </si>
  <si>
    <t>569851111</t>
  </si>
  <si>
    <t>Zpevnění krajnic štěrkodrtí tl 150 mm</t>
  </si>
  <si>
    <t>-1344547965</t>
  </si>
  <si>
    <t>3,50+4,0 "- napojení</t>
  </si>
  <si>
    <t>22</t>
  </si>
  <si>
    <t>569903311</t>
  </si>
  <si>
    <t>Zřízení zemních krajnic se zhutněním</t>
  </si>
  <si>
    <t>882015264</t>
  </si>
  <si>
    <t>0,220*(15,0+20,0+50,0+50,0+30,0+55,0+10,0) "- podél komunikací</t>
  </si>
  <si>
    <t>23</t>
  </si>
  <si>
    <t>573191111</t>
  </si>
  <si>
    <t>Postřik infiltrační kationaktivní emulzí v množství 1 kg/m2</t>
  </si>
  <si>
    <t>-849802266</t>
  </si>
  <si>
    <t>24</t>
  </si>
  <si>
    <t>573231106</t>
  </si>
  <si>
    <t>Postřik živičný spojovací ze silniční emulze v množství 0,30 kg/m2</t>
  </si>
  <si>
    <t>689224681</t>
  </si>
  <si>
    <t>25</t>
  </si>
  <si>
    <t>577134111</t>
  </si>
  <si>
    <t>Asfaltový beton vrstva obrusná ACO 11 (ABS) tř. I tl 40 mm š do 3 m z nemodifikovaného asfaltu</t>
  </si>
  <si>
    <t>959104477</t>
  </si>
  <si>
    <t>26</t>
  </si>
  <si>
    <t>577134121</t>
  </si>
  <si>
    <t>Asfaltový beton vrstva obrusná ACO 11 (ABS) tř. I tl 40 mm š přes 3 m z nemodifikovaného asfaltu</t>
  </si>
  <si>
    <t>-1272099545</t>
  </si>
  <si>
    <t>27</t>
  </si>
  <si>
    <t>597311111</t>
  </si>
  <si>
    <t>Svodnice ocelová š 95 mm kotvená do sypaniny</t>
  </si>
  <si>
    <t>-1862691176</t>
  </si>
  <si>
    <t>8*4,0 "- odvodnění komunikace</t>
  </si>
  <si>
    <t>Ostatní konstrukce a práce, bourání</t>
  </si>
  <si>
    <t>28</t>
  </si>
  <si>
    <t>915211111</t>
  </si>
  <si>
    <t>Vodorovné dopravní značení dělící čáry souvislé š 125 mm bílý plast</t>
  </si>
  <si>
    <t>1057631818</t>
  </si>
  <si>
    <t>5*5,0 "- parkovací stání</t>
  </si>
  <si>
    <t>29</t>
  </si>
  <si>
    <t>916231213</t>
  </si>
  <si>
    <t>Osazení chodníkového obrubníku betonového stojatého s boční opěrou do lože z betonu prostého</t>
  </si>
  <si>
    <t>2111270845</t>
  </si>
  <si>
    <t>250,0+80,0+60,0 "- podél komunikací</t>
  </si>
  <si>
    <t>30</t>
  </si>
  <si>
    <t>59217019</t>
  </si>
  <si>
    <t>obrubník betonový chodníkový 1000x100x200mm</t>
  </si>
  <si>
    <t>709487214</t>
  </si>
  <si>
    <t>"prořez a ztratné 2,0% -" 390,0*0,02</t>
  </si>
  <si>
    <t>31</t>
  </si>
  <si>
    <t>919732211</t>
  </si>
  <si>
    <t>Styčná spára napojení nového živičného povrchu na stávající za tepla š 15 mm hl 25 mm s prořezáním</t>
  </si>
  <si>
    <t>-311305038</t>
  </si>
  <si>
    <t>11,50+5,0 "- zápichy</t>
  </si>
  <si>
    <t>32</t>
  </si>
  <si>
    <t>919735111</t>
  </si>
  <si>
    <t>Řezání stávajícího živičného krytu hl do 50 mm</t>
  </si>
  <si>
    <t>-1485613374</t>
  </si>
  <si>
    <t>33</t>
  </si>
  <si>
    <t>919735112</t>
  </si>
  <si>
    <t>Řezání stávajícího živičného krytu hl do 100 mm</t>
  </si>
  <si>
    <t>1411502518</t>
  </si>
  <si>
    <t>34</t>
  </si>
  <si>
    <t>919735122</t>
  </si>
  <si>
    <t>Řezání stávajícího betonového krytu hl do 100 mm</t>
  </si>
  <si>
    <t>1567527446</t>
  </si>
  <si>
    <t>2*3,50 "- úprava pro napojení u bet.prahu</t>
  </si>
  <si>
    <t>35</t>
  </si>
  <si>
    <t>938909311</t>
  </si>
  <si>
    <t>Čištění vozovek metením strojně podkladu nebo krytu betonového nebo živičného</t>
  </si>
  <si>
    <t>-1199509399</t>
  </si>
  <si>
    <t>410,0 "- komunikace v kopci</t>
  </si>
  <si>
    <t>465,0 "- komunikace u OÚ</t>
  </si>
  <si>
    <t>997</t>
  </si>
  <si>
    <t>Přesun sutě</t>
  </si>
  <si>
    <t>36</t>
  </si>
  <si>
    <t>997221571</t>
  </si>
  <si>
    <t>Vodorovná doprava vybouraných hmot do 1 km</t>
  </si>
  <si>
    <t>-1590647446</t>
  </si>
  <si>
    <t>37</t>
  </si>
  <si>
    <t>997221579</t>
  </si>
  <si>
    <t>Příplatek ZKD 1 km u vodorovné dopravy vybouraných hmot</t>
  </si>
  <si>
    <t>-1836908162</t>
  </si>
  <si>
    <t xml:space="preserve">9*385,038 "- odvoz 10 km </t>
  </si>
  <si>
    <t>38</t>
  </si>
  <si>
    <t>997221645</t>
  </si>
  <si>
    <t>Poplatek za uložení na skládce (skládkovné) odpadu asfaltového bez dehtu kód odpadu 17 03 02</t>
  </si>
  <si>
    <t>2123098170</t>
  </si>
  <si>
    <t>39</t>
  </si>
  <si>
    <t>997221655</t>
  </si>
  <si>
    <t>-923760971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</si>
  <si>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</si>
  <si>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</si>
  <si>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</si>
  <si>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</si>
  <si>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</si>
  <si>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-1785528397</t>
  </si>
  <si>
    <t>VRN - Vedlejší rozpočtové náklady</t>
  </si>
  <si>
    <t>OST -  Vedlejší rozpočtové náklady</t>
  </si>
  <si>
    <t xml:space="preserve">    O02 -  Vedlejší náklady</t>
  </si>
  <si>
    <t xml:space="preserve">    O03 -  Ostatní náklady</t>
  </si>
  <si>
    <t>OST</t>
  </si>
  <si>
    <t xml:space="preserve"> Vedlejší rozpočtové náklady</t>
  </si>
  <si>
    <t>O02</t>
  </si>
  <si>
    <t xml:space="preserve"> Vedlejší náklady</t>
  </si>
  <si>
    <t>VON990001</t>
  </si>
  <si>
    <t>Zajištění prostoru a vybudování zařízení staveniště včetně potřebných staveništních komunikací</t>
  </si>
  <si>
    <t>soubor</t>
  </si>
  <si>
    <t>1024</t>
  </si>
  <si>
    <t>1055036722</t>
  </si>
  <si>
    <t>VON990002</t>
  </si>
  <si>
    <t>Oplocení stavby a staveniště mobilním oplocením</t>
  </si>
  <si>
    <t>-1290836421</t>
  </si>
  <si>
    <t>VON990004</t>
  </si>
  <si>
    <t>Vytýčení hranic pozemků při provádění stavby</t>
  </si>
  <si>
    <t>-851300838</t>
  </si>
  <si>
    <t>VON990005</t>
  </si>
  <si>
    <t>Zhotovení pasportizace stávajících nemovitostí a staveb, které mohou být výstavbou dotčeny</t>
  </si>
  <si>
    <t>215953536</t>
  </si>
  <si>
    <t>VON990007</t>
  </si>
  <si>
    <t>Zajištění vytýčení podzemních zařízení, a v případě jejich křížení či souběhu v otevřeném výkopu, jejich písemné předání zpět jejich správcům před zásypem</t>
  </si>
  <si>
    <t>-1910421078</t>
  </si>
  <si>
    <t>VON990009</t>
  </si>
  <si>
    <t>Zajištění povolení zvláštního užívání komunikací v souladu s postupem výstavby,včetně správních poplatků a povolení k užívání dalších, stavbou dotčených pozemků   (skládky materiálu, mezideponie atd.)</t>
  </si>
  <si>
    <t>495820817</t>
  </si>
  <si>
    <t>VON990011</t>
  </si>
  <si>
    <t>Zajištění provozu a funkčnosti stávajících komunikací které budou při realizaci stavby její realizací dotčeny</t>
  </si>
  <si>
    <t>883509517</t>
  </si>
  <si>
    <t>VON990012</t>
  </si>
  <si>
    <t>Zajištění čistoty na staveništi a v jeho okolí, zajištění každodenního čištění komunikací dotčených provozem zhotovitele</t>
  </si>
  <si>
    <t>638222514</t>
  </si>
  <si>
    <t>VON990013</t>
  </si>
  <si>
    <t>Fotodokumentace průběhu díla; zhotovitel zajistí a předá objednateli průběžnou fotodokumentaci realizace díla. Fotodokumentace bude dokladovat průběh díla a bude zejména dokumentovat části stavby a konstrukce před jejich zakrytím</t>
  </si>
  <si>
    <t>-812321168</t>
  </si>
  <si>
    <t>VON990014</t>
  </si>
  <si>
    <t>Péče o nepředané objekty a konstrukce stavby, jejich ošetřování, zimní opatření</t>
  </si>
  <si>
    <t>-1005371633</t>
  </si>
  <si>
    <t>VON990015</t>
  </si>
  <si>
    <t>Příprava a provedení předepsaných zkoušek dle PD - zkoušky pro určení zhutnění pláně</t>
  </si>
  <si>
    <t>kus</t>
  </si>
  <si>
    <t>1891340988</t>
  </si>
  <si>
    <t>VON990018</t>
  </si>
  <si>
    <t>Inženýrská a kompletační činnost zhotovitele</t>
  </si>
  <si>
    <t>-715428012</t>
  </si>
  <si>
    <t>VON990080</t>
  </si>
  <si>
    <t>Dopracování a projednání návrhu dočasných dopravních opatření</t>
  </si>
  <si>
    <t>634977344</t>
  </si>
  <si>
    <t>VON990081</t>
  </si>
  <si>
    <t>Dopravně - inženýrské opatření - zřízení</t>
  </si>
  <si>
    <t>-127945975</t>
  </si>
  <si>
    <t>VON990082</t>
  </si>
  <si>
    <t>Dopravně - inženýrské opatření - údržba (pronájem)</t>
  </si>
  <si>
    <t>-1777358842</t>
  </si>
  <si>
    <t>VON990083</t>
  </si>
  <si>
    <t>Dopravně - inženýrské opatření - odstranění</t>
  </si>
  <si>
    <t>772792733</t>
  </si>
  <si>
    <t>O03</t>
  </si>
  <si>
    <t xml:space="preserve"> Ostatní náklady</t>
  </si>
  <si>
    <t>ON990001-A</t>
  </si>
  <si>
    <t>Zajištění činnosti odpovědného geodeta zhotovitele - vytyčení stavby</t>
  </si>
  <si>
    <t>262144</t>
  </si>
  <si>
    <t>510649470</t>
  </si>
  <si>
    <t>ON990001-B</t>
  </si>
  <si>
    <t>Zajištění činnosti odpovědného geodeta zhotovitele - zaměření skutečného provedení stavby</t>
  </si>
  <si>
    <t>1588628280</t>
  </si>
  <si>
    <t>ON990002-A</t>
  </si>
  <si>
    <t>Zhotovení realizační dokumentace stavby</t>
  </si>
  <si>
    <t>-857770113</t>
  </si>
  <si>
    <t>ON990002-B</t>
  </si>
  <si>
    <t>Zhotovení dokumentace skutečného provedení díla</t>
  </si>
  <si>
    <t>-1072589547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</si>
</sst>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0" xfId="0"/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9" t="s">
        <v>14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2"/>
      <c r="AQ5" s="22"/>
      <c r="AR5" s="20"/>
      <c r="BE5" s="27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1" t="s">
        <v>17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2"/>
      <c r="AQ6" s="22"/>
      <c r="AR6" s="20"/>
      <c r="BE6" s="27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/>
      <c r="AO8" s="22"/>
      <c r="AP8" s="22"/>
      <c r="AQ8" s="22"/>
      <c r="AR8" s="20"/>
      <c r="BE8" s="27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7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27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7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31" t="s">
        <v>28</v>
      </c>
      <c r="AO13" s="22"/>
      <c r="AP13" s="22"/>
      <c r="AQ13" s="22"/>
      <c r="AR13" s="20"/>
      <c r="BE13" s="277"/>
      <c r="BS13" s="17" t="s">
        <v>6</v>
      </c>
    </row>
    <row r="14" spans="1:74" ht="12.75">
      <c r="B14" s="21"/>
      <c r="C14" s="22"/>
      <c r="D14" s="22"/>
      <c r="E14" s="282" t="s">
        <v>28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7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27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77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7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27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77"/>
      <c r="BS20" s="17" t="s">
        <v>30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7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7"/>
    </row>
    <row r="23" spans="1:71" s="1" customFormat="1" ht="16.5" customHeight="1">
      <c r="B23" s="21"/>
      <c r="C23" s="22"/>
      <c r="D23" s="22"/>
      <c r="E23" s="284" t="s">
        <v>1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2"/>
      <c r="AP23" s="22"/>
      <c r="AQ23" s="22"/>
      <c r="AR23" s="20"/>
      <c r="BE23" s="27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7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5">
        <f>ROUND(AG94,2)</f>
        <v>0</v>
      </c>
      <c r="AL26" s="286"/>
      <c r="AM26" s="286"/>
      <c r="AN26" s="286"/>
      <c r="AO26" s="286"/>
      <c r="AP26" s="36"/>
      <c r="AQ26" s="36"/>
      <c r="AR26" s="39"/>
      <c r="BE26" s="27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7" t="s">
        <v>34</v>
      </c>
      <c r="M28" s="287"/>
      <c r="N28" s="287"/>
      <c r="O28" s="287"/>
      <c r="P28" s="287"/>
      <c r="Q28" s="36"/>
      <c r="R28" s="36"/>
      <c r="S28" s="36"/>
      <c r="T28" s="36"/>
      <c r="U28" s="36"/>
      <c r="V28" s="36"/>
      <c r="W28" s="287" t="s">
        <v>35</v>
      </c>
      <c r="X28" s="287"/>
      <c r="Y28" s="287"/>
      <c r="Z28" s="287"/>
      <c r="AA28" s="287"/>
      <c r="AB28" s="287"/>
      <c r="AC28" s="287"/>
      <c r="AD28" s="287"/>
      <c r="AE28" s="287"/>
      <c r="AF28" s="36"/>
      <c r="AG28" s="36"/>
      <c r="AH28" s="36"/>
      <c r="AI28" s="36"/>
      <c r="AJ28" s="36"/>
      <c r="AK28" s="287" t="s">
        <v>36</v>
      </c>
      <c r="AL28" s="287"/>
      <c r="AM28" s="287"/>
      <c r="AN28" s="287"/>
      <c r="AO28" s="287"/>
      <c r="AP28" s="36"/>
      <c r="AQ28" s="36"/>
      <c r="AR28" s="39"/>
      <c r="BE28" s="277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71">
        <v>0.21</v>
      </c>
      <c r="M29" s="270"/>
      <c r="N29" s="270"/>
      <c r="O29" s="270"/>
      <c r="P29" s="270"/>
      <c r="Q29" s="41"/>
      <c r="R29" s="41"/>
      <c r="S29" s="41"/>
      <c r="T29" s="41"/>
      <c r="U29" s="41"/>
      <c r="V29" s="41"/>
      <c r="W29" s="269">
        <f>ROUND(AZ94, 2)</f>
        <v>0</v>
      </c>
      <c r="X29" s="270"/>
      <c r="Y29" s="270"/>
      <c r="Z29" s="270"/>
      <c r="AA29" s="270"/>
      <c r="AB29" s="270"/>
      <c r="AC29" s="270"/>
      <c r="AD29" s="270"/>
      <c r="AE29" s="270"/>
      <c r="AF29" s="41"/>
      <c r="AG29" s="41"/>
      <c r="AH29" s="41"/>
      <c r="AI29" s="41"/>
      <c r="AJ29" s="41"/>
      <c r="AK29" s="269">
        <f>ROUND(AV94, 2)</f>
        <v>0</v>
      </c>
      <c r="AL29" s="270"/>
      <c r="AM29" s="270"/>
      <c r="AN29" s="270"/>
      <c r="AO29" s="270"/>
      <c r="AP29" s="41"/>
      <c r="AQ29" s="41"/>
      <c r="AR29" s="42"/>
      <c r="BE29" s="278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71">
        <v>0.15</v>
      </c>
      <c r="M30" s="270"/>
      <c r="N30" s="270"/>
      <c r="O30" s="270"/>
      <c r="P30" s="270"/>
      <c r="Q30" s="41"/>
      <c r="R30" s="41"/>
      <c r="S30" s="41"/>
      <c r="T30" s="41"/>
      <c r="U30" s="41"/>
      <c r="V30" s="41"/>
      <c r="W30" s="269">
        <f>ROUND(BA94, 2)</f>
        <v>0</v>
      </c>
      <c r="X30" s="270"/>
      <c r="Y30" s="270"/>
      <c r="Z30" s="270"/>
      <c r="AA30" s="270"/>
      <c r="AB30" s="270"/>
      <c r="AC30" s="270"/>
      <c r="AD30" s="270"/>
      <c r="AE30" s="270"/>
      <c r="AF30" s="41"/>
      <c r="AG30" s="41"/>
      <c r="AH30" s="41"/>
      <c r="AI30" s="41"/>
      <c r="AJ30" s="41"/>
      <c r="AK30" s="269">
        <f>ROUND(AW94, 2)</f>
        <v>0</v>
      </c>
      <c r="AL30" s="270"/>
      <c r="AM30" s="270"/>
      <c r="AN30" s="270"/>
      <c r="AO30" s="270"/>
      <c r="AP30" s="41"/>
      <c r="AQ30" s="41"/>
      <c r="AR30" s="42"/>
      <c r="BE30" s="278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71">
        <v>0.21</v>
      </c>
      <c r="M31" s="270"/>
      <c r="N31" s="270"/>
      <c r="O31" s="270"/>
      <c r="P31" s="270"/>
      <c r="Q31" s="41"/>
      <c r="R31" s="41"/>
      <c r="S31" s="41"/>
      <c r="T31" s="41"/>
      <c r="U31" s="41"/>
      <c r="V31" s="41"/>
      <c r="W31" s="269">
        <f>ROUND(BB94, 2)</f>
        <v>0</v>
      </c>
      <c r="X31" s="270"/>
      <c r="Y31" s="270"/>
      <c r="Z31" s="270"/>
      <c r="AA31" s="270"/>
      <c r="AB31" s="270"/>
      <c r="AC31" s="270"/>
      <c r="AD31" s="270"/>
      <c r="AE31" s="270"/>
      <c r="AF31" s="41"/>
      <c r="AG31" s="41"/>
      <c r="AH31" s="41"/>
      <c r="AI31" s="41"/>
      <c r="AJ31" s="41"/>
      <c r="AK31" s="269">
        <v>0</v>
      </c>
      <c r="AL31" s="270"/>
      <c r="AM31" s="270"/>
      <c r="AN31" s="270"/>
      <c r="AO31" s="270"/>
      <c r="AP31" s="41"/>
      <c r="AQ31" s="41"/>
      <c r="AR31" s="42"/>
      <c r="BE31" s="278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71">
        <v>0.15</v>
      </c>
      <c r="M32" s="270"/>
      <c r="N32" s="270"/>
      <c r="O32" s="270"/>
      <c r="P32" s="270"/>
      <c r="Q32" s="41"/>
      <c r="R32" s="41"/>
      <c r="S32" s="41"/>
      <c r="T32" s="41"/>
      <c r="U32" s="41"/>
      <c r="V32" s="41"/>
      <c r="W32" s="269">
        <f>ROUND(BC94, 2)</f>
        <v>0</v>
      </c>
      <c r="X32" s="270"/>
      <c r="Y32" s="270"/>
      <c r="Z32" s="270"/>
      <c r="AA32" s="270"/>
      <c r="AB32" s="270"/>
      <c r="AC32" s="270"/>
      <c r="AD32" s="270"/>
      <c r="AE32" s="270"/>
      <c r="AF32" s="41"/>
      <c r="AG32" s="41"/>
      <c r="AH32" s="41"/>
      <c r="AI32" s="41"/>
      <c r="AJ32" s="41"/>
      <c r="AK32" s="269">
        <v>0</v>
      </c>
      <c r="AL32" s="270"/>
      <c r="AM32" s="270"/>
      <c r="AN32" s="270"/>
      <c r="AO32" s="270"/>
      <c r="AP32" s="41"/>
      <c r="AQ32" s="41"/>
      <c r="AR32" s="42"/>
      <c r="BE32" s="278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71">
        <v>0</v>
      </c>
      <c r="M33" s="270"/>
      <c r="N33" s="270"/>
      <c r="O33" s="270"/>
      <c r="P33" s="270"/>
      <c r="Q33" s="41"/>
      <c r="R33" s="41"/>
      <c r="S33" s="41"/>
      <c r="T33" s="41"/>
      <c r="U33" s="41"/>
      <c r="V33" s="41"/>
      <c r="W33" s="269">
        <f>ROUND(BD94, 2)</f>
        <v>0</v>
      </c>
      <c r="X33" s="270"/>
      <c r="Y33" s="270"/>
      <c r="Z33" s="270"/>
      <c r="AA33" s="270"/>
      <c r="AB33" s="270"/>
      <c r="AC33" s="270"/>
      <c r="AD33" s="270"/>
      <c r="AE33" s="270"/>
      <c r="AF33" s="41"/>
      <c r="AG33" s="41"/>
      <c r="AH33" s="41"/>
      <c r="AI33" s="41"/>
      <c r="AJ33" s="41"/>
      <c r="AK33" s="269">
        <v>0</v>
      </c>
      <c r="AL33" s="270"/>
      <c r="AM33" s="270"/>
      <c r="AN33" s="270"/>
      <c r="AO33" s="270"/>
      <c r="AP33" s="41"/>
      <c r="AQ33" s="41"/>
      <c r="AR33" s="42"/>
      <c r="BE33" s="27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7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72" t="s">
        <v>45</v>
      </c>
      <c r="Y35" s="273"/>
      <c r="Z35" s="273"/>
      <c r="AA35" s="273"/>
      <c r="AB35" s="273"/>
      <c r="AC35" s="45"/>
      <c r="AD35" s="45"/>
      <c r="AE35" s="45"/>
      <c r="AF35" s="45"/>
      <c r="AG35" s="45"/>
      <c r="AH35" s="45"/>
      <c r="AI35" s="45"/>
      <c r="AJ35" s="45"/>
      <c r="AK35" s="274">
        <f>SUM(AK26:AK33)</f>
        <v>0</v>
      </c>
      <c r="AL35" s="273"/>
      <c r="AM35" s="273"/>
      <c r="AN35" s="273"/>
      <c r="AO35" s="27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Koryta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8" t="str">
        <f>K6</f>
        <v>Obnova místních komunikací v obci Koryta</v>
      </c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0" t="str">
        <f>IF(AN8= "","",AN8)</f>
        <v/>
      </c>
      <c r="AN87" s="260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23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Obec Koryta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1" t="str">
        <f>IF(E17="","",E17)</f>
        <v xml:space="preserve"> </v>
      </c>
      <c r="AN89" s="262"/>
      <c r="AO89" s="262"/>
      <c r="AP89" s="262"/>
      <c r="AQ89" s="36"/>
      <c r="AR89" s="39"/>
      <c r="AS89" s="263" t="s">
        <v>53</v>
      </c>
      <c r="AT89" s="264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61" t="str">
        <f>IF(E20="","",E20)</f>
        <v xml:space="preserve"> </v>
      </c>
      <c r="AN90" s="262"/>
      <c r="AO90" s="262"/>
      <c r="AP90" s="262"/>
      <c r="AQ90" s="36"/>
      <c r="AR90" s="39"/>
      <c r="AS90" s="265"/>
      <c r="AT90" s="266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7"/>
      <c r="AT91" s="268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53" t="s">
        <v>54</v>
      </c>
      <c r="D92" s="254"/>
      <c r="E92" s="254"/>
      <c r="F92" s="254"/>
      <c r="G92" s="254"/>
      <c r="H92" s="73"/>
      <c r="I92" s="255" t="s">
        <v>55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6" t="s">
        <v>56</v>
      </c>
      <c r="AH92" s="254"/>
      <c r="AI92" s="254"/>
      <c r="AJ92" s="254"/>
      <c r="AK92" s="254"/>
      <c r="AL92" s="254"/>
      <c r="AM92" s="254"/>
      <c r="AN92" s="255" t="s">
        <v>57</v>
      </c>
      <c r="AO92" s="254"/>
      <c r="AP92" s="257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51">
        <f>ROUND(SUM(AG95:AG96),2)</f>
        <v>0</v>
      </c>
      <c r="AH94" s="251"/>
      <c r="AI94" s="251"/>
      <c r="AJ94" s="251"/>
      <c r="AK94" s="251"/>
      <c r="AL94" s="251"/>
      <c r="AM94" s="251"/>
      <c r="AN94" s="252">
        <f>SUM(AG94,AT94)</f>
        <v>0</v>
      </c>
      <c r="AO94" s="252"/>
      <c r="AP94" s="252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16.5" customHeight="1">
      <c r="A95" s="93" t="s">
        <v>77</v>
      </c>
      <c r="B95" s="94"/>
      <c r="C95" s="95"/>
      <c r="D95" s="250" t="s">
        <v>78</v>
      </c>
      <c r="E95" s="250"/>
      <c r="F95" s="250"/>
      <c r="G95" s="250"/>
      <c r="H95" s="250"/>
      <c r="I95" s="96"/>
      <c r="J95" s="250" t="s">
        <v>79</v>
      </c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48">
        <f>'SO.101 - Komunikace'!J30</f>
        <v>0</v>
      </c>
      <c r="AH95" s="249"/>
      <c r="AI95" s="249"/>
      <c r="AJ95" s="249"/>
      <c r="AK95" s="249"/>
      <c r="AL95" s="249"/>
      <c r="AM95" s="249"/>
      <c r="AN95" s="248">
        <f>SUM(AG95,AT95)</f>
        <v>0</v>
      </c>
      <c r="AO95" s="249"/>
      <c r="AP95" s="249"/>
      <c r="AQ95" s="97" t="s">
        <v>80</v>
      </c>
      <c r="AR95" s="98"/>
      <c r="AS95" s="99">
        <v>0</v>
      </c>
      <c r="AT95" s="100">
        <f>ROUND(SUM(AV95:AW95),2)</f>
        <v>0</v>
      </c>
      <c r="AU95" s="101">
        <f>'SO.101 - Komunikace'!P122</f>
        <v>0</v>
      </c>
      <c r="AV95" s="100">
        <f>'SO.101 - Komunikace'!J33</f>
        <v>0</v>
      </c>
      <c r="AW95" s="100">
        <f>'SO.101 - Komunikace'!J34</f>
        <v>0</v>
      </c>
      <c r="AX95" s="100">
        <f>'SO.101 - Komunikace'!J35</f>
        <v>0</v>
      </c>
      <c r="AY95" s="100">
        <f>'SO.101 - Komunikace'!J36</f>
        <v>0</v>
      </c>
      <c r="AZ95" s="100">
        <f>'SO.101 - Komunikace'!F33</f>
        <v>0</v>
      </c>
      <c r="BA95" s="100">
        <f>'SO.101 - Komunikace'!F34</f>
        <v>0</v>
      </c>
      <c r="BB95" s="100">
        <f>'SO.101 - Komunikace'!F35</f>
        <v>0</v>
      </c>
      <c r="BC95" s="100">
        <f>'SO.101 - Komunikace'!F36</f>
        <v>0</v>
      </c>
      <c r="BD95" s="102">
        <f>'SO.101 - Komunikace'!F37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83</v>
      </c>
    </row>
    <row r="96" spans="1:91" s="7" customFormat="1" ht="16.5" customHeight="1">
      <c r="A96" s="93" t="s">
        <v>77</v>
      </c>
      <c r="B96" s="94"/>
      <c r="C96" s="95"/>
      <c r="D96" s="250" t="s">
        <v>84</v>
      </c>
      <c r="E96" s="250"/>
      <c r="F96" s="250"/>
      <c r="G96" s="250"/>
      <c r="H96" s="250"/>
      <c r="I96" s="96"/>
      <c r="J96" s="250" t="s">
        <v>85</v>
      </c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48">
        <f>'VRN - Vedlejší rozpočtové...'!J30</f>
        <v>0</v>
      </c>
      <c r="AH96" s="249"/>
      <c r="AI96" s="249"/>
      <c r="AJ96" s="249"/>
      <c r="AK96" s="249"/>
      <c r="AL96" s="249"/>
      <c r="AM96" s="249"/>
      <c r="AN96" s="248">
        <f>SUM(AG96,AT96)</f>
        <v>0</v>
      </c>
      <c r="AO96" s="249"/>
      <c r="AP96" s="249"/>
      <c r="AQ96" s="97" t="s">
        <v>80</v>
      </c>
      <c r="AR96" s="98"/>
      <c r="AS96" s="104">
        <v>0</v>
      </c>
      <c r="AT96" s="105">
        <f>ROUND(SUM(AV96:AW96),2)</f>
        <v>0</v>
      </c>
      <c r="AU96" s="106">
        <f>'VRN - Vedlejší rozpočtové...'!P119</f>
        <v>0</v>
      </c>
      <c r="AV96" s="105">
        <f>'VRN - Vedlejší rozpočtové...'!J33</f>
        <v>0</v>
      </c>
      <c r="AW96" s="105">
        <f>'VRN - Vedlejší rozpočtové...'!J34</f>
        <v>0</v>
      </c>
      <c r="AX96" s="105">
        <f>'VRN - Vedlejší rozpočtové...'!J35</f>
        <v>0</v>
      </c>
      <c r="AY96" s="105">
        <f>'VRN - Vedlejší rozpočtové...'!J36</f>
        <v>0</v>
      </c>
      <c r="AZ96" s="105">
        <f>'VRN - Vedlejší rozpočtové...'!F33</f>
        <v>0</v>
      </c>
      <c r="BA96" s="105">
        <f>'VRN - Vedlejší rozpočtové...'!F34</f>
        <v>0</v>
      </c>
      <c r="BB96" s="105">
        <f>'VRN - Vedlejší rozpočtové...'!F35</f>
        <v>0</v>
      </c>
      <c r="BC96" s="105">
        <f>'VRN - Vedlejší rozpočtové...'!F36</f>
        <v>0</v>
      </c>
      <c r="BD96" s="107">
        <f>'VRN - Vedlejší rozpočtové...'!F37</f>
        <v>0</v>
      </c>
      <c r="BT96" s="103" t="s">
        <v>81</v>
      </c>
      <c r="BV96" s="103" t="s">
        <v>75</v>
      </c>
      <c r="BW96" s="103" t="s">
        <v>86</v>
      </c>
      <c r="BX96" s="103" t="s">
        <v>5</v>
      </c>
      <c r="CL96" s="103" t="s">
        <v>1</v>
      </c>
      <c r="CM96" s="103" t="s">
        <v>83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z9hR7iwN8jloJclbN/T1mRaJHCXrsgBdjFmk8ogdLLtoIZTtuIlmxEsRabML3jrJIdgWSy2O6Ig8eN2zsEON5g==" saltValue="A60ZLBBM/ZUSLqH5E9M84fM32BTLNGMnKPWgsAnFmcD5/9p9tAuw7Bkr+j6szIj/+tHqeVle495PseA9fOk9GA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SO.101 - Komunikace'!C2" display="/"/>
    <hyperlink ref="A96" location="'VRN - Vedlejší rozpočtové...'!C2" display="/"/>
  </hyperlinks>
  <pageMargins left="0.39370078740157483" right="0.39370078740157483" top="0.39370078740157483" bottom="0.39370078740157483" header="0" footer="0"/>
  <pageSetup paperSize="9" scale="75" fitToHeight="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2"/>
  <sheetViews>
    <sheetView showGridLines="0" topLeftCell="A20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87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1" t="str">
        <f>'Rekapitulace stavby'!K6</f>
        <v>Obnova místních komunikací v obci Koryta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88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89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>
        <f>'Rekapitulace stavby'!AN8</f>
        <v>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25</v>
      </c>
      <c r="F15" s="34"/>
      <c r="G15" s="34"/>
      <c r="H15" s="34"/>
      <c r="I15" s="112" t="s">
        <v>26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24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24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24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37</v>
      </c>
      <c r="E33" s="112" t="s">
        <v>38</v>
      </c>
      <c r="F33" s="123">
        <f>ROUND((SUM(BE122:BE221)),  2)</f>
        <v>0</v>
      </c>
      <c r="G33" s="34"/>
      <c r="H33" s="34"/>
      <c r="I33" s="124">
        <v>0.21</v>
      </c>
      <c r="J33" s="123">
        <f>ROUND(((SUM(BE122:BE221))*I33),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39</v>
      </c>
      <c r="F34" s="123">
        <f>ROUND((SUM(BF122:BF221)),  2)</f>
        <v>0</v>
      </c>
      <c r="G34" s="34"/>
      <c r="H34" s="34"/>
      <c r="I34" s="124">
        <v>0.15</v>
      </c>
      <c r="J34" s="123">
        <f>ROUND(((SUM(BF122:BF221))*I34),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40</v>
      </c>
      <c r="F35" s="123">
        <f>ROUND((SUM(BG122:BG221)),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41</v>
      </c>
      <c r="F36" s="123">
        <f>ROUND((SUM(BH122:BH221)),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42</v>
      </c>
      <c r="F37" s="123">
        <f>ROUND((SUM(BI122:BI221)),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89" t="str">
        <f>E7</f>
        <v>Obnova místních komunikací v obci Koryta</v>
      </c>
      <c r="F85" s="290"/>
      <c r="G85" s="290"/>
      <c r="H85" s="29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8" t="str">
        <f>E9</f>
        <v>SO.101 - Komunikace</v>
      </c>
      <c r="F87" s="288"/>
      <c r="G87" s="288"/>
      <c r="H87" s="28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0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23</v>
      </c>
      <c r="D91" s="36"/>
      <c r="E91" s="36"/>
      <c r="F91" s="27" t="str">
        <f>E15</f>
        <v>Obec Koryta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91</v>
      </c>
      <c r="D94" s="144"/>
      <c r="E94" s="144"/>
      <c r="F94" s="144"/>
      <c r="G94" s="144"/>
      <c r="H94" s="144"/>
      <c r="I94" s="144"/>
      <c r="J94" s="145" t="s">
        <v>92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93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94</v>
      </c>
    </row>
    <row r="97" spans="1:31" s="9" customFormat="1" ht="24.95" customHeight="1">
      <c r="B97" s="147"/>
      <c r="C97" s="148"/>
      <c r="D97" s="149" t="s">
        <v>95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96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97</v>
      </c>
      <c r="E99" s="156"/>
      <c r="F99" s="156"/>
      <c r="G99" s="156"/>
      <c r="H99" s="156"/>
      <c r="I99" s="156"/>
      <c r="J99" s="157">
        <f>J166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98</v>
      </c>
      <c r="E100" s="156"/>
      <c r="F100" s="156"/>
      <c r="G100" s="156"/>
      <c r="H100" s="156"/>
      <c r="I100" s="156"/>
      <c r="J100" s="157">
        <f>J193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99</v>
      </c>
      <c r="E101" s="156"/>
      <c r="F101" s="156"/>
      <c r="G101" s="156"/>
      <c r="H101" s="156"/>
      <c r="I101" s="156"/>
      <c r="J101" s="157">
        <f>J214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100</v>
      </c>
      <c r="E102" s="156"/>
      <c r="F102" s="156"/>
      <c r="G102" s="156"/>
      <c r="H102" s="156"/>
      <c r="I102" s="156"/>
      <c r="J102" s="157">
        <f>J220</f>
        <v>0</v>
      </c>
      <c r="K102" s="154"/>
      <c r="L102" s="158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101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89" t="str">
        <f>E7</f>
        <v>Obnova místních komunikací v obci Koryta</v>
      </c>
      <c r="F112" s="290"/>
      <c r="G112" s="290"/>
      <c r="H112" s="290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88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58" t="str">
        <f>E9</f>
        <v>SO.101 - Komunikace</v>
      </c>
      <c r="F114" s="288"/>
      <c r="G114" s="288"/>
      <c r="H114" s="288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 xml:space="preserve"> </v>
      </c>
      <c r="G116" s="36"/>
      <c r="H116" s="36"/>
      <c r="I116" s="29" t="s">
        <v>22</v>
      </c>
      <c r="J116" s="66">
        <f>IF(J12="","",J12)</f>
        <v>0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23</v>
      </c>
      <c r="D118" s="36"/>
      <c r="E118" s="36"/>
      <c r="F118" s="27" t="str">
        <f>E15</f>
        <v>Obec Koryta</v>
      </c>
      <c r="G118" s="36"/>
      <c r="H118" s="36"/>
      <c r="I118" s="29" t="s">
        <v>29</v>
      </c>
      <c r="J118" s="32" t="str">
        <f>E21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27</v>
      </c>
      <c r="D119" s="36"/>
      <c r="E119" s="36"/>
      <c r="F119" s="27" t="str">
        <f>IF(E18="","",E18)</f>
        <v>Vyplň údaj</v>
      </c>
      <c r="G119" s="36"/>
      <c r="H119" s="36"/>
      <c r="I119" s="29" t="s">
        <v>31</v>
      </c>
      <c r="J119" s="32" t="str">
        <f>E24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102</v>
      </c>
      <c r="D121" s="162" t="s">
        <v>58</v>
      </c>
      <c r="E121" s="162" t="s">
        <v>54</v>
      </c>
      <c r="F121" s="162" t="s">
        <v>55</v>
      </c>
      <c r="G121" s="162" t="s">
        <v>103</v>
      </c>
      <c r="H121" s="162" t="s">
        <v>104</v>
      </c>
      <c r="I121" s="162" t="s">
        <v>105</v>
      </c>
      <c r="J121" s="162" t="s">
        <v>92</v>
      </c>
      <c r="K121" s="163" t="s">
        <v>106</v>
      </c>
      <c r="L121" s="164"/>
      <c r="M121" s="75" t="s">
        <v>1</v>
      </c>
      <c r="N121" s="76" t="s">
        <v>37</v>
      </c>
      <c r="O121" s="76" t="s">
        <v>107</v>
      </c>
      <c r="P121" s="76" t="s">
        <v>108</v>
      </c>
      <c r="Q121" s="76" t="s">
        <v>109</v>
      </c>
      <c r="R121" s="76" t="s">
        <v>110</v>
      </c>
      <c r="S121" s="76" t="s">
        <v>111</v>
      </c>
      <c r="T121" s="77" t="s">
        <v>112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113</v>
      </c>
      <c r="D122" s="36"/>
      <c r="E122" s="36"/>
      <c r="F122" s="36"/>
      <c r="G122" s="36"/>
      <c r="H122" s="36"/>
      <c r="I122" s="36"/>
      <c r="J122" s="165">
        <f>BK122</f>
        <v>0</v>
      </c>
      <c r="K122" s="36"/>
      <c r="L122" s="39"/>
      <c r="M122" s="78"/>
      <c r="N122" s="166"/>
      <c r="O122" s="79"/>
      <c r="P122" s="167">
        <f>P123</f>
        <v>0</v>
      </c>
      <c r="Q122" s="79"/>
      <c r="R122" s="167">
        <f>R123</f>
        <v>73.154225000000011</v>
      </c>
      <c r="S122" s="79"/>
      <c r="T122" s="168">
        <f>T123</f>
        <v>382.03799999999995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72</v>
      </c>
      <c r="AU122" s="17" t="s">
        <v>94</v>
      </c>
      <c r="BK122" s="169">
        <f>BK123</f>
        <v>0</v>
      </c>
    </row>
    <row r="123" spans="1:65" s="12" customFormat="1" ht="25.9" customHeight="1">
      <c r="B123" s="170"/>
      <c r="C123" s="171"/>
      <c r="D123" s="172" t="s">
        <v>72</v>
      </c>
      <c r="E123" s="173" t="s">
        <v>114</v>
      </c>
      <c r="F123" s="173" t="s">
        <v>115</v>
      </c>
      <c r="G123" s="171"/>
      <c r="H123" s="171"/>
      <c r="I123" s="174"/>
      <c r="J123" s="175">
        <f>BK123</f>
        <v>0</v>
      </c>
      <c r="K123" s="171"/>
      <c r="L123" s="176"/>
      <c r="M123" s="177"/>
      <c r="N123" s="178"/>
      <c r="O123" s="178"/>
      <c r="P123" s="179">
        <f>P124+P166+P193+P214+P220</f>
        <v>0</v>
      </c>
      <c r="Q123" s="178"/>
      <c r="R123" s="179">
        <f>R124+R166+R193+R214+R220</f>
        <v>73.154225000000011</v>
      </c>
      <c r="S123" s="178"/>
      <c r="T123" s="180">
        <f>T124+T166+T193+T214+T220</f>
        <v>382.03799999999995</v>
      </c>
      <c r="AR123" s="181" t="s">
        <v>81</v>
      </c>
      <c r="AT123" s="182" t="s">
        <v>72</v>
      </c>
      <c r="AU123" s="182" t="s">
        <v>73</v>
      </c>
      <c r="AY123" s="181" t="s">
        <v>116</v>
      </c>
      <c r="BK123" s="183">
        <f>BK124+BK166+BK193+BK214+BK220</f>
        <v>0</v>
      </c>
    </row>
    <row r="124" spans="1:65" s="12" customFormat="1" ht="22.9" customHeight="1">
      <c r="B124" s="170"/>
      <c r="C124" s="171"/>
      <c r="D124" s="172" t="s">
        <v>72</v>
      </c>
      <c r="E124" s="184" t="s">
        <v>81</v>
      </c>
      <c r="F124" s="184" t="s">
        <v>117</v>
      </c>
      <c r="G124" s="171"/>
      <c r="H124" s="171"/>
      <c r="I124" s="174"/>
      <c r="J124" s="185">
        <f>BK124</f>
        <v>0</v>
      </c>
      <c r="K124" s="171"/>
      <c r="L124" s="176"/>
      <c r="M124" s="177"/>
      <c r="N124" s="178"/>
      <c r="O124" s="178"/>
      <c r="P124" s="179">
        <f>SUM(P125:P165)</f>
        <v>0</v>
      </c>
      <c r="Q124" s="178"/>
      <c r="R124" s="179">
        <f>SUM(R125:R165)</f>
        <v>3.7200000000000002E-3</v>
      </c>
      <c r="S124" s="178"/>
      <c r="T124" s="180">
        <f>SUM(T125:T165)</f>
        <v>364.53799999999995</v>
      </c>
      <c r="AR124" s="181" t="s">
        <v>81</v>
      </c>
      <c r="AT124" s="182" t="s">
        <v>72</v>
      </c>
      <c r="AU124" s="182" t="s">
        <v>81</v>
      </c>
      <c r="AY124" s="181" t="s">
        <v>116</v>
      </c>
      <c r="BK124" s="183">
        <f>SUM(BK125:BK165)</f>
        <v>0</v>
      </c>
    </row>
    <row r="125" spans="1:65" s="2" customFormat="1" ht="24.2" customHeight="1">
      <c r="A125" s="34"/>
      <c r="B125" s="35"/>
      <c r="C125" s="186" t="s">
        <v>81</v>
      </c>
      <c r="D125" s="186" t="s">
        <v>118</v>
      </c>
      <c r="E125" s="187" t="s">
        <v>119</v>
      </c>
      <c r="F125" s="188" t="s">
        <v>120</v>
      </c>
      <c r="G125" s="189" t="s">
        <v>121</v>
      </c>
      <c r="H125" s="190">
        <v>490</v>
      </c>
      <c r="I125" s="191"/>
      <c r="J125" s="192">
        <f>ROUND(I125*H125,2)</f>
        <v>0</v>
      </c>
      <c r="K125" s="188" t="s">
        <v>122</v>
      </c>
      <c r="L125" s="39"/>
      <c r="M125" s="193" t="s">
        <v>1</v>
      </c>
      <c r="N125" s="194" t="s">
        <v>38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0.28999999999999998</v>
      </c>
      <c r="T125" s="196">
        <f>S125*H125</f>
        <v>142.1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123</v>
      </c>
      <c r="AT125" s="197" t="s">
        <v>118</v>
      </c>
      <c r="AU125" s="197" t="s">
        <v>83</v>
      </c>
      <c r="AY125" s="17" t="s">
        <v>116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81</v>
      </c>
      <c r="BK125" s="198">
        <f>ROUND(I125*H125,2)</f>
        <v>0</v>
      </c>
      <c r="BL125" s="17" t="s">
        <v>123</v>
      </c>
      <c r="BM125" s="197" t="s">
        <v>124</v>
      </c>
    </row>
    <row r="126" spans="1:65" s="13" customFormat="1">
      <c r="B126" s="199"/>
      <c r="C126" s="200"/>
      <c r="D126" s="201" t="s">
        <v>125</v>
      </c>
      <c r="E126" s="202" t="s">
        <v>1</v>
      </c>
      <c r="F126" s="203" t="s">
        <v>126</v>
      </c>
      <c r="G126" s="200"/>
      <c r="H126" s="204">
        <v>490</v>
      </c>
      <c r="I126" s="205"/>
      <c r="J126" s="200"/>
      <c r="K126" s="200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125</v>
      </c>
      <c r="AU126" s="210" t="s">
        <v>83</v>
      </c>
      <c r="AV126" s="13" t="s">
        <v>83</v>
      </c>
      <c r="AW126" s="13" t="s">
        <v>30</v>
      </c>
      <c r="AX126" s="13" t="s">
        <v>81</v>
      </c>
      <c r="AY126" s="210" t="s">
        <v>116</v>
      </c>
    </row>
    <row r="127" spans="1:65" s="2" customFormat="1" ht="24.2" customHeight="1">
      <c r="A127" s="34"/>
      <c r="B127" s="35"/>
      <c r="C127" s="186" t="s">
        <v>83</v>
      </c>
      <c r="D127" s="186" t="s">
        <v>118</v>
      </c>
      <c r="E127" s="187" t="s">
        <v>127</v>
      </c>
      <c r="F127" s="188" t="s">
        <v>128</v>
      </c>
      <c r="G127" s="189" t="s">
        <v>121</v>
      </c>
      <c r="H127" s="190">
        <v>285</v>
      </c>
      <c r="I127" s="191"/>
      <c r="J127" s="192">
        <f>ROUND(I127*H127,2)</f>
        <v>0</v>
      </c>
      <c r="K127" s="188" t="s">
        <v>122</v>
      </c>
      <c r="L127" s="39"/>
      <c r="M127" s="193" t="s">
        <v>1</v>
      </c>
      <c r="N127" s="194" t="s">
        <v>38</v>
      </c>
      <c r="O127" s="71"/>
      <c r="P127" s="195">
        <f>O127*H127</f>
        <v>0</v>
      </c>
      <c r="Q127" s="195">
        <v>0</v>
      </c>
      <c r="R127" s="195">
        <f>Q127*H127</f>
        <v>0</v>
      </c>
      <c r="S127" s="195">
        <v>0.44</v>
      </c>
      <c r="T127" s="196">
        <f>S127*H127</f>
        <v>125.4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123</v>
      </c>
      <c r="AT127" s="197" t="s">
        <v>118</v>
      </c>
      <c r="AU127" s="197" t="s">
        <v>83</v>
      </c>
      <c r="AY127" s="17" t="s">
        <v>116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81</v>
      </c>
      <c r="BK127" s="198">
        <f>ROUND(I127*H127,2)</f>
        <v>0</v>
      </c>
      <c r="BL127" s="17" t="s">
        <v>123</v>
      </c>
      <c r="BM127" s="197" t="s">
        <v>129</v>
      </c>
    </row>
    <row r="128" spans="1:65" s="13" customFormat="1">
      <c r="B128" s="199"/>
      <c r="C128" s="200"/>
      <c r="D128" s="201" t="s">
        <v>125</v>
      </c>
      <c r="E128" s="202" t="s">
        <v>1</v>
      </c>
      <c r="F128" s="203" t="s">
        <v>130</v>
      </c>
      <c r="G128" s="200"/>
      <c r="H128" s="204">
        <v>285</v>
      </c>
      <c r="I128" s="205"/>
      <c r="J128" s="200"/>
      <c r="K128" s="200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125</v>
      </c>
      <c r="AU128" s="210" t="s">
        <v>83</v>
      </c>
      <c r="AV128" s="13" t="s">
        <v>83</v>
      </c>
      <c r="AW128" s="13" t="s">
        <v>30</v>
      </c>
      <c r="AX128" s="13" t="s">
        <v>81</v>
      </c>
      <c r="AY128" s="210" t="s">
        <v>116</v>
      </c>
    </row>
    <row r="129" spans="1:65" s="2" customFormat="1" ht="24.2" customHeight="1">
      <c r="A129" s="34"/>
      <c r="B129" s="35"/>
      <c r="C129" s="186" t="s">
        <v>131</v>
      </c>
      <c r="D129" s="186" t="s">
        <v>118</v>
      </c>
      <c r="E129" s="187" t="s">
        <v>132</v>
      </c>
      <c r="F129" s="188" t="s">
        <v>133</v>
      </c>
      <c r="G129" s="189" t="s">
        <v>121</v>
      </c>
      <c r="H129" s="190">
        <v>285</v>
      </c>
      <c r="I129" s="191"/>
      <c r="J129" s="192">
        <f>ROUND(I129*H129,2)</f>
        <v>0</v>
      </c>
      <c r="K129" s="188" t="s">
        <v>122</v>
      </c>
      <c r="L129" s="39"/>
      <c r="M129" s="193" t="s">
        <v>1</v>
      </c>
      <c r="N129" s="194" t="s">
        <v>38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0.316</v>
      </c>
      <c r="T129" s="196">
        <f>S129*H129</f>
        <v>90.06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123</v>
      </c>
      <c r="AT129" s="197" t="s">
        <v>118</v>
      </c>
      <c r="AU129" s="197" t="s">
        <v>83</v>
      </c>
      <c r="AY129" s="17" t="s">
        <v>116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81</v>
      </c>
      <c r="BK129" s="198">
        <f>ROUND(I129*H129,2)</f>
        <v>0</v>
      </c>
      <c r="BL129" s="17" t="s">
        <v>123</v>
      </c>
      <c r="BM129" s="197" t="s">
        <v>134</v>
      </c>
    </row>
    <row r="130" spans="1:65" s="13" customFormat="1">
      <c r="B130" s="199"/>
      <c r="C130" s="200"/>
      <c r="D130" s="201" t="s">
        <v>125</v>
      </c>
      <c r="E130" s="202" t="s">
        <v>1</v>
      </c>
      <c r="F130" s="203" t="s">
        <v>135</v>
      </c>
      <c r="G130" s="200"/>
      <c r="H130" s="204">
        <v>285</v>
      </c>
      <c r="I130" s="205"/>
      <c r="J130" s="200"/>
      <c r="K130" s="200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125</v>
      </c>
      <c r="AU130" s="210" t="s">
        <v>83</v>
      </c>
      <c r="AV130" s="13" t="s">
        <v>83</v>
      </c>
      <c r="AW130" s="13" t="s">
        <v>30</v>
      </c>
      <c r="AX130" s="13" t="s">
        <v>81</v>
      </c>
      <c r="AY130" s="210" t="s">
        <v>116</v>
      </c>
    </row>
    <row r="131" spans="1:65" s="2" customFormat="1" ht="24.2" customHeight="1">
      <c r="A131" s="34"/>
      <c r="B131" s="35"/>
      <c r="C131" s="186" t="s">
        <v>123</v>
      </c>
      <c r="D131" s="186" t="s">
        <v>118</v>
      </c>
      <c r="E131" s="187" t="s">
        <v>136</v>
      </c>
      <c r="F131" s="188" t="s">
        <v>137</v>
      </c>
      <c r="G131" s="189" t="s">
        <v>121</v>
      </c>
      <c r="H131" s="190">
        <v>9</v>
      </c>
      <c r="I131" s="191"/>
      <c r="J131" s="192">
        <f>ROUND(I131*H131,2)</f>
        <v>0</v>
      </c>
      <c r="K131" s="188" t="s">
        <v>122</v>
      </c>
      <c r="L131" s="39"/>
      <c r="M131" s="193" t="s">
        <v>1</v>
      </c>
      <c r="N131" s="194" t="s">
        <v>38</v>
      </c>
      <c r="O131" s="71"/>
      <c r="P131" s="195">
        <f>O131*H131</f>
        <v>0</v>
      </c>
      <c r="Q131" s="195">
        <v>3.0000000000000001E-5</v>
      </c>
      <c r="R131" s="195">
        <f>Q131*H131</f>
        <v>2.7E-4</v>
      </c>
      <c r="S131" s="195">
        <v>9.1999999999999998E-2</v>
      </c>
      <c r="T131" s="196">
        <f>S131*H131</f>
        <v>0.82799999999999996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123</v>
      </c>
      <c r="AT131" s="197" t="s">
        <v>118</v>
      </c>
      <c r="AU131" s="197" t="s">
        <v>83</v>
      </c>
      <c r="AY131" s="17" t="s">
        <v>116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81</v>
      </c>
      <c r="BK131" s="198">
        <f>ROUND(I131*H131,2)</f>
        <v>0</v>
      </c>
      <c r="BL131" s="17" t="s">
        <v>123</v>
      </c>
      <c r="BM131" s="197" t="s">
        <v>138</v>
      </c>
    </row>
    <row r="132" spans="1:65" s="13" customFormat="1">
      <c r="B132" s="199"/>
      <c r="C132" s="200"/>
      <c r="D132" s="201" t="s">
        <v>125</v>
      </c>
      <c r="E132" s="202" t="s">
        <v>1</v>
      </c>
      <c r="F132" s="203" t="s">
        <v>139</v>
      </c>
      <c r="G132" s="200"/>
      <c r="H132" s="204">
        <v>9</v>
      </c>
      <c r="I132" s="205"/>
      <c r="J132" s="200"/>
      <c r="K132" s="200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125</v>
      </c>
      <c r="AU132" s="210" t="s">
        <v>83</v>
      </c>
      <c r="AV132" s="13" t="s">
        <v>83</v>
      </c>
      <c r="AW132" s="13" t="s">
        <v>30</v>
      </c>
      <c r="AX132" s="13" t="s">
        <v>81</v>
      </c>
      <c r="AY132" s="210" t="s">
        <v>116</v>
      </c>
    </row>
    <row r="133" spans="1:65" s="2" customFormat="1" ht="14.45" customHeight="1">
      <c r="A133" s="34"/>
      <c r="B133" s="35"/>
      <c r="C133" s="186" t="s">
        <v>140</v>
      </c>
      <c r="D133" s="186" t="s">
        <v>118</v>
      </c>
      <c r="E133" s="187" t="s">
        <v>141</v>
      </c>
      <c r="F133" s="188" t="s">
        <v>142</v>
      </c>
      <c r="G133" s="189" t="s">
        <v>143</v>
      </c>
      <c r="H133" s="190">
        <v>30</v>
      </c>
      <c r="I133" s="191"/>
      <c r="J133" s="192">
        <f>ROUND(I133*H133,2)</f>
        <v>0</v>
      </c>
      <c r="K133" s="188" t="s">
        <v>122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0.20499999999999999</v>
      </c>
      <c r="T133" s="196">
        <f>S133*H133</f>
        <v>6.1499999999999995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123</v>
      </c>
      <c r="AT133" s="197" t="s">
        <v>118</v>
      </c>
      <c r="AU133" s="197" t="s">
        <v>83</v>
      </c>
      <c r="AY133" s="17" t="s">
        <v>116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123</v>
      </c>
      <c r="BM133" s="197" t="s">
        <v>144</v>
      </c>
    </row>
    <row r="134" spans="1:65" s="13" customFormat="1">
      <c r="B134" s="199"/>
      <c r="C134" s="200"/>
      <c r="D134" s="201" t="s">
        <v>125</v>
      </c>
      <c r="E134" s="202" t="s">
        <v>1</v>
      </c>
      <c r="F134" s="203" t="s">
        <v>145</v>
      </c>
      <c r="G134" s="200"/>
      <c r="H134" s="204">
        <v>30</v>
      </c>
      <c r="I134" s="205"/>
      <c r="J134" s="200"/>
      <c r="K134" s="200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125</v>
      </c>
      <c r="AU134" s="210" t="s">
        <v>83</v>
      </c>
      <c r="AV134" s="13" t="s">
        <v>83</v>
      </c>
      <c r="AW134" s="13" t="s">
        <v>30</v>
      </c>
      <c r="AX134" s="13" t="s">
        <v>81</v>
      </c>
      <c r="AY134" s="210" t="s">
        <v>116</v>
      </c>
    </row>
    <row r="135" spans="1:65" s="2" customFormat="1" ht="24.2" customHeight="1">
      <c r="A135" s="34"/>
      <c r="B135" s="35"/>
      <c r="C135" s="186" t="s">
        <v>146</v>
      </c>
      <c r="D135" s="186" t="s">
        <v>118</v>
      </c>
      <c r="E135" s="187" t="s">
        <v>147</v>
      </c>
      <c r="F135" s="188" t="s">
        <v>148</v>
      </c>
      <c r="G135" s="189" t="s">
        <v>149</v>
      </c>
      <c r="H135" s="190">
        <v>50.6</v>
      </c>
      <c r="I135" s="191"/>
      <c r="J135" s="192">
        <f>ROUND(I135*H135,2)</f>
        <v>0</v>
      </c>
      <c r="K135" s="188" t="s">
        <v>122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123</v>
      </c>
      <c r="AT135" s="197" t="s">
        <v>118</v>
      </c>
      <c r="AU135" s="197" t="s">
        <v>83</v>
      </c>
      <c r="AY135" s="17" t="s">
        <v>116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123</v>
      </c>
      <c r="BM135" s="197" t="s">
        <v>150</v>
      </c>
    </row>
    <row r="136" spans="1:65" s="13" customFormat="1" ht="22.5">
      <c r="B136" s="199"/>
      <c r="C136" s="200"/>
      <c r="D136" s="201" t="s">
        <v>125</v>
      </c>
      <c r="E136" s="202" t="s">
        <v>1</v>
      </c>
      <c r="F136" s="203" t="s">
        <v>151</v>
      </c>
      <c r="G136" s="200"/>
      <c r="H136" s="204">
        <v>50.6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125</v>
      </c>
      <c r="AU136" s="210" t="s">
        <v>83</v>
      </c>
      <c r="AV136" s="13" t="s">
        <v>83</v>
      </c>
      <c r="AW136" s="13" t="s">
        <v>30</v>
      </c>
      <c r="AX136" s="13" t="s">
        <v>81</v>
      </c>
      <c r="AY136" s="210" t="s">
        <v>116</v>
      </c>
    </row>
    <row r="137" spans="1:65" s="2" customFormat="1" ht="37.9" customHeight="1">
      <c r="A137" s="34"/>
      <c r="B137" s="35"/>
      <c r="C137" s="186" t="s">
        <v>152</v>
      </c>
      <c r="D137" s="186" t="s">
        <v>118</v>
      </c>
      <c r="E137" s="187" t="s">
        <v>153</v>
      </c>
      <c r="F137" s="188" t="s">
        <v>154</v>
      </c>
      <c r="G137" s="189" t="s">
        <v>149</v>
      </c>
      <c r="H137" s="190">
        <v>21.06</v>
      </c>
      <c r="I137" s="191"/>
      <c r="J137" s="192">
        <f>ROUND(I137*H137,2)</f>
        <v>0</v>
      </c>
      <c r="K137" s="188" t="s">
        <v>122</v>
      </c>
      <c r="L137" s="39"/>
      <c r="M137" s="193" t="s">
        <v>1</v>
      </c>
      <c r="N137" s="194" t="s">
        <v>38</v>
      </c>
      <c r="O137" s="71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123</v>
      </c>
      <c r="AT137" s="197" t="s">
        <v>118</v>
      </c>
      <c r="AU137" s="197" t="s">
        <v>83</v>
      </c>
      <c r="AY137" s="17" t="s">
        <v>116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7" t="s">
        <v>81</v>
      </c>
      <c r="BK137" s="198">
        <f>ROUND(I137*H137,2)</f>
        <v>0</v>
      </c>
      <c r="BL137" s="17" t="s">
        <v>123</v>
      </c>
      <c r="BM137" s="197" t="s">
        <v>155</v>
      </c>
    </row>
    <row r="138" spans="1:65" s="13" customFormat="1" ht="22.5">
      <c r="B138" s="199"/>
      <c r="C138" s="200"/>
      <c r="D138" s="201" t="s">
        <v>125</v>
      </c>
      <c r="E138" s="202" t="s">
        <v>1</v>
      </c>
      <c r="F138" s="203" t="s">
        <v>156</v>
      </c>
      <c r="G138" s="200"/>
      <c r="H138" s="204">
        <v>21.06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125</v>
      </c>
      <c r="AU138" s="210" t="s">
        <v>83</v>
      </c>
      <c r="AV138" s="13" t="s">
        <v>83</v>
      </c>
      <c r="AW138" s="13" t="s">
        <v>30</v>
      </c>
      <c r="AX138" s="13" t="s">
        <v>81</v>
      </c>
      <c r="AY138" s="210" t="s">
        <v>116</v>
      </c>
    </row>
    <row r="139" spans="1:65" s="2" customFormat="1" ht="37.9" customHeight="1">
      <c r="A139" s="34"/>
      <c r="B139" s="35"/>
      <c r="C139" s="186" t="s">
        <v>157</v>
      </c>
      <c r="D139" s="186" t="s">
        <v>118</v>
      </c>
      <c r="E139" s="187" t="s">
        <v>158</v>
      </c>
      <c r="F139" s="188" t="s">
        <v>159</v>
      </c>
      <c r="G139" s="189" t="s">
        <v>149</v>
      </c>
      <c r="H139" s="190">
        <v>26.568000000000001</v>
      </c>
      <c r="I139" s="191"/>
      <c r="J139" s="192">
        <f>ROUND(I139*H139,2)</f>
        <v>0</v>
      </c>
      <c r="K139" s="188" t="s">
        <v>122</v>
      </c>
      <c r="L139" s="39"/>
      <c r="M139" s="193" t="s">
        <v>1</v>
      </c>
      <c r="N139" s="194" t="s">
        <v>38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123</v>
      </c>
      <c r="AT139" s="197" t="s">
        <v>118</v>
      </c>
      <c r="AU139" s="197" t="s">
        <v>83</v>
      </c>
      <c r="AY139" s="17" t="s">
        <v>116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81</v>
      </c>
      <c r="BK139" s="198">
        <f>ROUND(I139*H139,2)</f>
        <v>0</v>
      </c>
      <c r="BL139" s="17" t="s">
        <v>123</v>
      </c>
      <c r="BM139" s="197" t="s">
        <v>160</v>
      </c>
    </row>
    <row r="140" spans="1:65" s="14" customFormat="1" ht="22.5">
      <c r="B140" s="211"/>
      <c r="C140" s="212"/>
      <c r="D140" s="201" t="s">
        <v>125</v>
      </c>
      <c r="E140" s="213" t="s">
        <v>1</v>
      </c>
      <c r="F140" s="214" t="s">
        <v>161</v>
      </c>
      <c r="G140" s="212"/>
      <c r="H140" s="213" t="s">
        <v>1</v>
      </c>
      <c r="I140" s="215"/>
      <c r="J140" s="212"/>
      <c r="K140" s="212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125</v>
      </c>
      <c r="AU140" s="220" t="s">
        <v>83</v>
      </c>
      <c r="AV140" s="14" t="s">
        <v>81</v>
      </c>
      <c r="AW140" s="14" t="s">
        <v>30</v>
      </c>
      <c r="AX140" s="14" t="s">
        <v>73</v>
      </c>
      <c r="AY140" s="220" t="s">
        <v>116</v>
      </c>
    </row>
    <row r="141" spans="1:65" s="13" customFormat="1" ht="22.5">
      <c r="B141" s="199"/>
      <c r="C141" s="200"/>
      <c r="D141" s="201" t="s">
        <v>125</v>
      </c>
      <c r="E141" s="202" t="s">
        <v>1</v>
      </c>
      <c r="F141" s="203" t="s">
        <v>162</v>
      </c>
      <c r="G141" s="200"/>
      <c r="H141" s="204">
        <v>26.568000000000001</v>
      </c>
      <c r="I141" s="205"/>
      <c r="J141" s="200"/>
      <c r="K141" s="200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125</v>
      </c>
      <c r="AU141" s="210" t="s">
        <v>83</v>
      </c>
      <c r="AV141" s="13" t="s">
        <v>83</v>
      </c>
      <c r="AW141" s="13" t="s">
        <v>30</v>
      </c>
      <c r="AX141" s="13" t="s">
        <v>81</v>
      </c>
      <c r="AY141" s="210" t="s">
        <v>116</v>
      </c>
    </row>
    <row r="142" spans="1:65" s="2" customFormat="1" ht="24.2" customHeight="1">
      <c r="A142" s="34"/>
      <c r="B142" s="35"/>
      <c r="C142" s="186" t="s">
        <v>163</v>
      </c>
      <c r="D142" s="186" t="s">
        <v>118</v>
      </c>
      <c r="E142" s="187" t="s">
        <v>164</v>
      </c>
      <c r="F142" s="188" t="s">
        <v>165</v>
      </c>
      <c r="G142" s="189" t="s">
        <v>149</v>
      </c>
      <c r="H142" s="190">
        <v>7.1440000000000001</v>
      </c>
      <c r="I142" s="191"/>
      <c r="J142" s="192">
        <f>ROUND(I142*H142,2)</f>
        <v>0</v>
      </c>
      <c r="K142" s="188" t="s">
        <v>122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123</v>
      </c>
      <c r="AT142" s="197" t="s">
        <v>118</v>
      </c>
      <c r="AU142" s="197" t="s">
        <v>83</v>
      </c>
      <c r="AY142" s="17" t="s">
        <v>116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123</v>
      </c>
      <c r="BM142" s="197" t="s">
        <v>166</v>
      </c>
    </row>
    <row r="143" spans="1:65" s="14" customFormat="1">
      <c r="B143" s="211"/>
      <c r="C143" s="212"/>
      <c r="D143" s="201" t="s">
        <v>125</v>
      </c>
      <c r="E143" s="213" t="s">
        <v>1</v>
      </c>
      <c r="F143" s="214" t="s">
        <v>167</v>
      </c>
      <c r="G143" s="212"/>
      <c r="H143" s="213" t="s">
        <v>1</v>
      </c>
      <c r="I143" s="215"/>
      <c r="J143" s="212"/>
      <c r="K143" s="212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125</v>
      </c>
      <c r="AU143" s="220" t="s">
        <v>83</v>
      </c>
      <c r="AV143" s="14" t="s">
        <v>81</v>
      </c>
      <c r="AW143" s="14" t="s">
        <v>30</v>
      </c>
      <c r="AX143" s="14" t="s">
        <v>73</v>
      </c>
      <c r="AY143" s="220" t="s">
        <v>116</v>
      </c>
    </row>
    <row r="144" spans="1:65" s="13" customFormat="1">
      <c r="B144" s="199"/>
      <c r="C144" s="200"/>
      <c r="D144" s="201" t="s">
        <v>125</v>
      </c>
      <c r="E144" s="202" t="s">
        <v>1</v>
      </c>
      <c r="F144" s="203" t="s">
        <v>168</v>
      </c>
      <c r="G144" s="200"/>
      <c r="H144" s="204">
        <v>7.1440000000000001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125</v>
      </c>
      <c r="AU144" s="210" t="s">
        <v>83</v>
      </c>
      <c r="AV144" s="13" t="s">
        <v>83</v>
      </c>
      <c r="AW144" s="13" t="s">
        <v>30</v>
      </c>
      <c r="AX144" s="13" t="s">
        <v>81</v>
      </c>
      <c r="AY144" s="210" t="s">
        <v>116</v>
      </c>
    </row>
    <row r="145" spans="1:65" s="2" customFormat="1" ht="24.2" customHeight="1">
      <c r="A145" s="34"/>
      <c r="B145" s="35"/>
      <c r="C145" s="186" t="s">
        <v>169</v>
      </c>
      <c r="D145" s="186" t="s">
        <v>118</v>
      </c>
      <c r="E145" s="187" t="s">
        <v>170</v>
      </c>
      <c r="F145" s="188" t="s">
        <v>171</v>
      </c>
      <c r="G145" s="189" t="s">
        <v>149</v>
      </c>
      <c r="H145" s="190">
        <v>50.6</v>
      </c>
      <c r="I145" s="191"/>
      <c r="J145" s="192">
        <f>ROUND(I145*H145,2)</f>
        <v>0</v>
      </c>
      <c r="K145" s="188" t="s">
        <v>122</v>
      </c>
      <c r="L145" s="39"/>
      <c r="M145" s="193" t="s">
        <v>1</v>
      </c>
      <c r="N145" s="194" t="s">
        <v>38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123</v>
      </c>
      <c r="AT145" s="197" t="s">
        <v>118</v>
      </c>
      <c r="AU145" s="197" t="s">
        <v>83</v>
      </c>
      <c r="AY145" s="17" t="s">
        <v>116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81</v>
      </c>
      <c r="BK145" s="198">
        <f>ROUND(I145*H145,2)</f>
        <v>0</v>
      </c>
      <c r="BL145" s="17" t="s">
        <v>123</v>
      </c>
      <c r="BM145" s="197" t="s">
        <v>172</v>
      </c>
    </row>
    <row r="146" spans="1:65" s="14" customFormat="1">
      <c r="B146" s="211"/>
      <c r="C146" s="212"/>
      <c r="D146" s="201" t="s">
        <v>125</v>
      </c>
      <c r="E146" s="213" t="s">
        <v>1</v>
      </c>
      <c r="F146" s="214" t="s">
        <v>173</v>
      </c>
      <c r="G146" s="212"/>
      <c r="H146" s="213" t="s">
        <v>1</v>
      </c>
      <c r="I146" s="215"/>
      <c r="J146" s="212"/>
      <c r="K146" s="212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125</v>
      </c>
      <c r="AU146" s="220" t="s">
        <v>83</v>
      </c>
      <c r="AV146" s="14" t="s">
        <v>81</v>
      </c>
      <c r="AW146" s="14" t="s">
        <v>30</v>
      </c>
      <c r="AX146" s="14" t="s">
        <v>73</v>
      </c>
      <c r="AY146" s="220" t="s">
        <v>116</v>
      </c>
    </row>
    <row r="147" spans="1:65" s="13" customFormat="1">
      <c r="B147" s="199"/>
      <c r="C147" s="200"/>
      <c r="D147" s="201" t="s">
        <v>125</v>
      </c>
      <c r="E147" s="202" t="s">
        <v>1</v>
      </c>
      <c r="F147" s="203" t="s">
        <v>174</v>
      </c>
      <c r="G147" s="200"/>
      <c r="H147" s="204">
        <v>50.6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125</v>
      </c>
      <c r="AU147" s="210" t="s">
        <v>83</v>
      </c>
      <c r="AV147" s="13" t="s">
        <v>83</v>
      </c>
      <c r="AW147" s="13" t="s">
        <v>30</v>
      </c>
      <c r="AX147" s="13" t="s">
        <v>81</v>
      </c>
      <c r="AY147" s="210" t="s">
        <v>116</v>
      </c>
    </row>
    <row r="148" spans="1:65" s="2" customFormat="1" ht="24.2" customHeight="1">
      <c r="A148" s="34"/>
      <c r="B148" s="35"/>
      <c r="C148" s="186" t="s">
        <v>175</v>
      </c>
      <c r="D148" s="186" t="s">
        <v>118</v>
      </c>
      <c r="E148" s="187" t="s">
        <v>176</v>
      </c>
      <c r="F148" s="188" t="s">
        <v>177</v>
      </c>
      <c r="G148" s="189" t="s">
        <v>149</v>
      </c>
      <c r="H148" s="190">
        <v>47.628</v>
      </c>
      <c r="I148" s="191"/>
      <c r="J148" s="192">
        <f>ROUND(I148*H148,2)</f>
        <v>0</v>
      </c>
      <c r="K148" s="188" t="s">
        <v>122</v>
      </c>
      <c r="L148" s="39"/>
      <c r="M148" s="193" t="s">
        <v>1</v>
      </c>
      <c r="N148" s="194" t="s">
        <v>38</v>
      </c>
      <c r="O148" s="71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123</v>
      </c>
      <c r="AT148" s="197" t="s">
        <v>118</v>
      </c>
      <c r="AU148" s="197" t="s">
        <v>83</v>
      </c>
      <c r="AY148" s="17" t="s">
        <v>116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7" t="s">
        <v>81</v>
      </c>
      <c r="BK148" s="198">
        <f>ROUND(I148*H148,2)</f>
        <v>0</v>
      </c>
      <c r="BL148" s="17" t="s">
        <v>123</v>
      </c>
      <c r="BM148" s="197" t="s">
        <v>178</v>
      </c>
    </row>
    <row r="149" spans="1:65" s="14" customFormat="1">
      <c r="B149" s="211"/>
      <c r="C149" s="212"/>
      <c r="D149" s="201" t="s">
        <v>125</v>
      </c>
      <c r="E149" s="213" t="s">
        <v>1</v>
      </c>
      <c r="F149" s="214" t="s">
        <v>179</v>
      </c>
      <c r="G149" s="212"/>
      <c r="H149" s="213" t="s">
        <v>1</v>
      </c>
      <c r="I149" s="215"/>
      <c r="J149" s="212"/>
      <c r="K149" s="212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125</v>
      </c>
      <c r="AU149" s="220" t="s">
        <v>83</v>
      </c>
      <c r="AV149" s="14" t="s">
        <v>81</v>
      </c>
      <c r="AW149" s="14" t="s">
        <v>30</v>
      </c>
      <c r="AX149" s="14" t="s">
        <v>73</v>
      </c>
      <c r="AY149" s="220" t="s">
        <v>116</v>
      </c>
    </row>
    <row r="150" spans="1:65" s="13" customFormat="1">
      <c r="B150" s="199"/>
      <c r="C150" s="200"/>
      <c r="D150" s="201" t="s">
        <v>125</v>
      </c>
      <c r="E150" s="202" t="s">
        <v>1</v>
      </c>
      <c r="F150" s="203" t="s">
        <v>180</v>
      </c>
      <c r="G150" s="200"/>
      <c r="H150" s="204">
        <v>47.628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125</v>
      </c>
      <c r="AU150" s="210" t="s">
        <v>83</v>
      </c>
      <c r="AV150" s="13" t="s">
        <v>83</v>
      </c>
      <c r="AW150" s="13" t="s">
        <v>30</v>
      </c>
      <c r="AX150" s="13" t="s">
        <v>81</v>
      </c>
      <c r="AY150" s="210" t="s">
        <v>116</v>
      </c>
    </row>
    <row r="151" spans="1:65" s="2" customFormat="1" ht="24.2" customHeight="1">
      <c r="A151" s="34"/>
      <c r="B151" s="35"/>
      <c r="C151" s="186" t="s">
        <v>181</v>
      </c>
      <c r="D151" s="186" t="s">
        <v>118</v>
      </c>
      <c r="E151" s="187" t="s">
        <v>182</v>
      </c>
      <c r="F151" s="188" t="s">
        <v>183</v>
      </c>
      <c r="G151" s="189" t="s">
        <v>184</v>
      </c>
      <c r="H151" s="190">
        <v>88.111999999999995</v>
      </c>
      <c r="I151" s="191"/>
      <c r="J151" s="192">
        <f>ROUND(I151*H151,2)</f>
        <v>0</v>
      </c>
      <c r="K151" s="188" t="s">
        <v>122</v>
      </c>
      <c r="L151" s="39"/>
      <c r="M151" s="193" t="s">
        <v>1</v>
      </c>
      <c r="N151" s="194" t="s">
        <v>38</v>
      </c>
      <c r="O151" s="71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123</v>
      </c>
      <c r="AT151" s="197" t="s">
        <v>118</v>
      </c>
      <c r="AU151" s="197" t="s">
        <v>83</v>
      </c>
      <c r="AY151" s="17" t="s">
        <v>116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17" t="s">
        <v>81</v>
      </c>
      <c r="BK151" s="198">
        <f>ROUND(I151*H151,2)</f>
        <v>0</v>
      </c>
      <c r="BL151" s="17" t="s">
        <v>123</v>
      </c>
      <c r="BM151" s="197" t="s">
        <v>185</v>
      </c>
    </row>
    <row r="152" spans="1:65" s="13" customFormat="1" ht="22.5">
      <c r="B152" s="199"/>
      <c r="C152" s="200"/>
      <c r="D152" s="201" t="s">
        <v>125</v>
      </c>
      <c r="E152" s="202" t="s">
        <v>1</v>
      </c>
      <c r="F152" s="203" t="s">
        <v>186</v>
      </c>
      <c r="G152" s="200"/>
      <c r="H152" s="204">
        <v>47.628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125</v>
      </c>
      <c r="AU152" s="210" t="s">
        <v>83</v>
      </c>
      <c r="AV152" s="13" t="s">
        <v>83</v>
      </c>
      <c r="AW152" s="13" t="s">
        <v>30</v>
      </c>
      <c r="AX152" s="13" t="s">
        <v>81</v>
      </c>
      <c r="AY152" s="210" t="s">
        <v>116</v>
      </c>
    </row>
    <row r="153" spans="1:65" s="13" customFormat="1">
      <c r="B153" s="199"/>
      <c r="C153" s="200"/>
      <c r="D153" s="201" t="s">
        <v>125</v>
      </c>
      <c r="E153" s="200"/>
      <c r="F153" s="203" t="s">
        <v>187</v>
      </c>
      <c r="G153" s="200"/>
      <c r="H153" s="204">
        <v>88.111999999999995</v>
      </c>
      <c r="I153" s="205"/>
      <c r="J153" s="200"/>
      <c r="K153" s="200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125</v>
      </c>
      <c r="AU153" s="210" t="s">
        <v>83</v>
      </c>
      <c r="AV153" s="13" t="s">
        <v>83</v>
      </c>
      <c r="AW153" s="13" t="s">
        <v>4</v>
      </c>
      <c r="AX153" s="13" t="s">
        <v>81</v>
      </c>
      <c r="AY153" s="210" t="s">
        <v>116</v>
      </c>
    </row>
    <row r="154" spans="1:65" s="2" customFormat="1" ht="14.45" customHeight="1">
      <c r="A154" s="34"/>
      <c r="B154" s="35"/>
      <c r="C154" s="186" t="s">
        <v>188</v>
      </c>
      <c r="D154" s="186" t="s">
        <v>118</v>
      </c>
      <c r="E154" s="187" t="s">
        <v>189</v>
      </c>
      <c r="F154" s="188" t="s">
        <v>190</v>
      </c>
      <c r="G154" s="189" t="s">
        <v>149</v>
      </c>
      <c r="H154" s="190">
        <v>47.628</v>
      </c>
      <c r="I154" s="191"/>
      <c r="J154" s="192">
        <f>ROUND(I154*H154,2)</f>
        <v>0</v>
      </c>
      <c r="K154" s="188" t="s">
        <v>122</v>
      </c>
      <c r="L154" s="39"/>
      <c r="M154" s="193" t="s">
        <v>1</v>
      </c>
      <c r="N154" s="194" t="s">
        <v>38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123</v>
      </c>
      <c r="AT154" s="197" t="s">
        <v>118</v>
      </c>
      <c r="AU154" s="197" t="s">
        <v>83</v>
      </c>
      <c r="AY154" s="17" t="s">
        <v>116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81</v>
      </c>
      <c r="BK154" s="198">
        <f>ROUND(I154*H154,2)</f>
        <v>0</v>
      </c>
      <c r="BL154" s="17" t="s">
        <v>123</v>
      </c>
      <c r="BM154" s="197" t="s">
        <v>191</v>
      </c>
    </row>
    <row r="155" spans="1:65" s="13" customFormat="1" ht="22.5">
      <c r="B155" s="199"/>
      <c r="C155" s="200"/>
      <c r="D155" s="201" t="s">
        <v>125</v>
      </c>
      <c r="E155" s="202" t="s">
        <v>1</v>
      </c>
      <c r="F155" s="203" t="s">
        <v>186</v>
      </c>
      <c r="G155" s="200"/>
      <c r="H155" s="204">
        <v>47.628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125</v>
      </c>
      <c r="AU155" s="210" t="s">
        <v>83</v>
      </c>
      <c r="AV155" s="13" t="s">
        <v>83</v>
      </c>
      <c r="AW155" s="13" t="s">
        <v>30</v>
      </c>
      <c r="AX155" s="13" t="s">
        <v>81</v>
      </c>
      <c r="AY155" s="210" t="s">
        <v>116</v>
      </c>
    </row>
    <row r="156" spans="1:65" s="2" customFormat="1" ht="24.2" customHeight="1">
      <c r="A156" s="34"/>
      <c r="B156" s="35"/>
      <c r="C156" s="186" t="s">
        <v>192</v>
      </c>
      <c r="D156" s="186" t="s">
        <v>118</v>
      </c>
      <c r="E156" s="187" t="s">
        <v>193</v>
      </c>
      <c r="F156" s="188" t="s">
        <v>194</v>
      </c>
      <c r="G156" s="189" t="s">
        <v>121</v>
      </c>
      <c r="H156" s="190">
        <v>945</v>
      </c>
      <c r="I156" s="191"/>
      <c r="J156" s="192">
        <f>ROUND(I156*H156,2)</f>
        <v>0</v>
      </c>
      <c r="K156" s="188" t="s">
        <v>122</v>
      </c>
      <c r="L156" s="39"/>
      <c r="M156" s="193" t="s">
        <v>1</v>
      </c>
      <c r="N156" s="194" t="s">
        <v>38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123</v>
      </c>
      <c r="AT156" s="197" t="s">
        <v>118</v>
      </c>
      <c r="AU156" s="197" t="s">
        <v>83</v>
      </c>
      <c r="AY156" s="17" t="s">
        <v>116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7" t="s">
        <v>81</v>
      </c>
      <c r="BK156" s="198">
        <f>ROUND(I156*H156,2)</f>
        <v>0</v>
      </c>
      <c r="BL156" s="17" t="s">
        <v>123</v>
      </c>
      <c r="BM156" s="197" t="s">
        <v>195</v>
      </c>
    </row>
    <row r="157" spans="1:65" s="14" customFormat="1">
      <c r="B157" s="211"/>
      <c r="C157" s="212"/>
      <c r="D157" s="201" t="s">
        <v>125</v>
      </c>
      <c r="E157" s="213" t="s">
        <v>1</v>
      </c>
      <c r="F157" s="214" t="s">
        <v>196</v>
      </c>
      <c r="G157" s="212"/>
      <c r="H157" s="213" t="s">
        <v>1</v>
      </c>
      <c r="I157" s="215"/>
      <c r="J157" s="212"/>
      <c r="K157" s="212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125</v>
      </c>
      <c r="AU157" s="220" t="s">
        <v>83</v>
      </c>
      <c r="AV157" s="14" t="s">
        <v>81</v>
      </c>
      <c r="AW157" s="14" t="s">
        <v>30</v>
      </c>
      <c r="AX157" s="14" t="s">
        <v>73</v>
      </c>
      <c r="AY157" s="220" t="s">
        <v>116</v>
      </c>
    </row>
    <row r="158" spans="1:65" s="13" customFormat="1">
      <c r="B158" s="199"/>
      <c r="C158" s="200"/>
      <c r="D158" s="201" t="s">
        <v>125</v>
      </c>
      <c r="E158" s="202" t="s">
        <v>1</v>
      </c>
      <c r="F158" s="203" t="s">
        <v>197</v>
      </c>
      <c r="G158" s="200"/>
      <c r="H158" s="204">
        <v>502.2</v>
      </c>
      <c r="I158" s="205"/>
      <c r="J158" s="200"/>
      <c r="K158" s="200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125</v>
      </c>
      <c r="AU158" s="210" t="s">
        <v>83</v>
      </c>
      <c r="AV158" s="13" t="s">
        <v>83</v>
      </c>
      <c r="AW158" s="13" t="s">
        <v>30</v>
      </c>
      <c r="AX158" s="13" t="s">
        <v>73</v>
      </c>
      <c r="AY158" s="210" t="s">
        <v>116</v>
      </c>
    </row>
    <row r="159" spans="1:65" s="13" customFormat="1">
      <c r="B159" s="199"/>
      <c r="C159" s="200"/>
      <c r="D159" s="201" t="s">
        <v>125</v>
      </c>
      <c r="E159" s="202" t="s">
        <v>1</v>
      </c>
      <c r="F159" s="203" t="s">
        <v>198</v>
      </c>
      <c r="G159" s="200"/>
      <c r="H159" s="204">
        <v>442.8</v>
      </c>
      <c r="I159" s="205"/>
      <c r="J159" s="200"/>
      <c r="K159" s="200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125</v>
      </c>
      <c r="AU159" s="210" t="s">
        <v>83</v>
      </c>
      <c r="AV159" s="13" t="s">
        <v>83</v>
      </c>
      <c r="AW159" s="13" t="s">
        <v>30</v>
      </c>
      <c r="AX159" s="13" t="s">
        <v>73</v>
      </c>
      <c r="AY159" s="210" t="s">
        <v>116</v>
      </c>
    </row>
    <row r="160" spans="1:65" s="15" customFormat="1">
      <c r="B160" s="221"/>
      <c r="C160" s="222"/>
      <c r="D160" s="201" t="s">
        <v>125</v>
      </c>
      <c r="E160" s="223" t="s">
        <v>1</v>
      </c>
      <c r="F160" s="224" t="s">
        <v>199</v>
      </c>
      <c r="G160" s="222"/>
      <c r="H160" s="225">
        <v>945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125</v>
      </c>
      <c r="AU160" s="231" t="s">
        <v>83</v>
      </c>
      <c r="AV160" s="15" t="s">
        <v>123</v>
      </c>
      <c r="AW160" s="15" t="s">
        <v>30</v>
      </c>
      <c r="AX160" s="15" t="s">
        <v>81</v>
      </c>
      <c r="AY160" s="231" t="s">
        <v>116</v>
      </c>
    </row>
    <row r="161" spans="1:65" s="2" customFormat="1" ht="24.2" customHeight="1">
      <c r="A161" s="34"/>
      <c r="B161" s="35"/>
      <c r="C161" s="186" t="s">
        <v>8</v>
      </c>
      <c r="D161" s="186" t="s">
        <v>118</v>
      </c>
      <c r="E161" s="187" t="s">
        <v>200</v>
      </c>
      <c r="F161" s="188" t="s">
        <v>201</v>
      </c>
      <c r="G161" s="189" t="s">
        <v>121</v>
      </c>
      <c r="H161" s="190">
        <v>230</v>
      </c>
      <c r="I161" s="191"/>
      <c r="J161" s="192">
        <f>ROUND(I161*H161,2)</f>
        <v>0</v>
      </c>
      <c r="K161" s="188" t="s">
        <v>122</v>
      </c>
      <c r="L161" s="39"/>
      <c r="M161" s="193" t="s">
        <v>1</v>
      </c>
      <c r="N161" s="194" t="s">
        <v>38</v>
      </c>
      <c r="O161" s="71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123</v>
      </c>
      <c r="AT161" s="197" t="s">
        <v>118</v>
      </c>
      <c r="AU161" s="197" t="s">
        <v>83</v>
      </c>
      <c r="AY161" s="17" t="s">
        <v>116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81</v>
      </c>
      <c r="BK161" s="198">
        <f>ROUND(I161*H161,2)</f>
        <v>0</v>
      </c>
      <c r="BL161" s="17" t="s">
        <v>123</v>
      </c>
      <c r="BM161" s="197" t="s">
        <v>202</v>
      </c>
    </row>
    <row r="162" spans="1:65" s="13" customFormat="1" ht="22.5">
      <c r="B162" s="199"/>
      <c r="C162" s="200"/>
      <c r="D162" s="201" t="s">
        <v>125</v>
      </c>
      <c r="E162" s="202" t="s">
        <v>1</v>
      </c>
      <c r="F162" s="203" t="s">
        <v>203</v>
      </c>
      <c r="G162" s="200"/>
      <c r="H162" s="204">
        <v>230</v>
      </c>
      <c r="I162" s="205"/>
      <c r="J162" s="200"/>
      <c r="K162" s="200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125</v>
      </c>
      <c r="AU162" s="210" t="s">
        <v>83</v>
      </c>
      <c r="AV162" s="13" t="s">
        <v>83</v>
      </c>
      <c r="AW162" s="13" t="s">
        <v>30</v>
      </c>
      <c r="AX162" s="13" t="s">
        <v>81</v>
      </c>
      <c r="AY162" s="210" t="s">
        <v>116</v>
      </c>
    </row>
    <row r="163" spans="1:65" s="2" customFormat="1" ht="14.45" customHeight="1">
      <c r="A163" s="34"/>
      <c r="B163" s="35"/>
      <c r="C163" s="232" t="s">
        <v>204</v>
      </c>
      <c r="D163" s="232" t="s">
        <v>205</v>
      </c>
      <c r="E163" s="233" t="s">
        <v>206</v>
      </c>
      <c r="F163" s="234" t="s">
        <v>207</v>
      </c>
      <c r="G163" s="235" t="s">
        <v>208</v>
      </c>
      <c r="H163" s="236">
        <v>3.45</v>
      </c>
      <c r="I163" s="237"/>
      <c r="J163" s="238">
        <f>ROUND(I163*H163,2)</f>
        <v>0</v>
      </c>
      <c r="K163" s="234" t="s">
        <v>122</v>
      </c>
      <c r="L163" s="239"/>
      <c r="M163" s="240" t="s">
        <v>1</v>
      </c>
      <c r="N163" s="241" t="s">
        <v>38</v>
      </c>
      <c r="O163" s="71"/>
      <c r="P163" s="195">
        <f>O163*H163</f>
        <v>0</v>
      </c>
      <c r="Q163" s="195">
        <v>1E-3</v>
      </c>
      <c r="R163" s="195">
        <f>Q163*H163</f>
        <v>3.4500000000000004E-3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157</v>
      </c>
      <c r="AT163" s="197" t="s">
        <v>205</v>
      </c>
      <c r="AU163" s="197" t="s">
        <v>83</v>
      </c>
      <c r="AY163" s="17" t="s">
        <v>116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7" t="s">
        <v>81</v>
      </c>
      <c r="BK163" s="198">
        <f>ROUND(I163*H163,2)</f>
        <v>0</v>
      </c>
      <c r="BL163" s="17" t="s">
        <v>123</v>
      </c>
      <c r="BM163" s="197" t="s">
        <v>209</v>
      </c>
    </row>
    <row r="164" spans="1:65" s="13" customFormat="1">
      <c r="B164" s="199"/>
      <c r="C164" s="200"/>
      <c r="D164" s="201" t="s">
        <v>125</v>
      </c>
      <c r="E164" s="202" t="s">
        <v>1</v>
      </c>
      <c r="F164" s="203" t="s">
        <v>210</v>
      </c>
      <c r="G164" s="200"/>
      <c r="H164" s="204">
        <v>230</v>
      </c>
      <c r="I164" s="205"/>
      <c r="J164" s="200"/>
      <c r="K164" s="200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125</v>
      </c>
      <c r="AU164" s="210" t="s">
        <v>83</v>
      </c>
      <c r="AV164" s="13" t="s">
        <v>83</v>
      </c>
      <c r="AW164" s="13" t="s">
        <v>30</v>
      </c>
      <c r="AX164" s="13" t="s">
        <v>81</v>
      </c>
      <c r="AY164" s="210" t="s">
        <v>116</v>
      </c>
    </row>
    <row r="165" spans="1:65" s="13" customFormat="1">
      <c r="B165" s="199"/>
      <c r="C165" s="200"/>
      <c r="D165" s="201" t="s">
        <v>125</v>
      </c>
      <c r="E165" s="200"/>
      <c r="F165" s="203" t="s">
        <v>211</v>
      </c>
      <c r="G165" s="200"/>
      <c r="H165" s="204">
        <v>3.45</v>
      </c>
      <c r="I165" s="205"/>
      <c r="J165" s="200"/>
      <c r="K165" s="200"/>
      <c r="L165" s="206"/>
      <c r="M165" s="207"/>
      <c r="N165" s="208"/>
      <c r="O165" s="208"/>
      <c r="P165" s="208"/>
      <c r="Q165" s="208"/>
      <c r="R165" s="208"/>
      <c r="S165" s="208"/>
      <c r="T165" s="209"/>
      <c r="AT165" s="210" t="s">
        <v>125</v>
      </c>
      <c r="AU165" s="210" t="s">
        <v>83</v>
      </c>
      <c r="AV165" s="13" t="s">
        <v>83</v>
      </c>
      <c r="AW165" s="13" t="s">
        <v>4</v>
      </c>
      <c r="AX165" s="13" t="s">
        <v>81</v>
      </c>
      <c r="AY165" s="210" t="s">
        <v>116</v>
      </c>
    </row>
    <row r="166" spans="1:65" s="12" customFormat="1" ht="22.9" customHeight="1">
      <c r="B166" s="170"/>
      <c r="C166" s="171"/>
      <c r="D166" s="172" t="s">
        <v>72</v>
      </c>
      <c r="E166" s="184" t="s">
        <v>140</v>
      </c>
      <c r="F166" s="184" t="s">
        <v>212</v>
      </c>
      <c r="G166" s="171"/>
      <c r="H166" s="171"/>
      <c r="I166" s="174"/>
      <c r="J166" s="185">
        <f>BK166</f>
        <v>0</v>
      </c>
      <c r="K166" s="171"/>
      <c r="L166" s="176"/>
      <c r="M166" s="177"/>
      <c r="N166" s="178"/>
      <c r="O166" s="178"/>
      <c r="P166" s="179">
        <f>SUM(P167:P192)</f>
        <v>0</v>
      </c>
      <c r="Q166" s="178"/>
      <c r="R166" s="179">
        <f>SUM(R167:R192)</f>
        <v>4.3315000000000001</v>
      </c>
      <c r="S166" s="178"/>
      <c r="T166" s="180">
        <f>SUM(T167:T192)</f>
        <v>0</v>
      </c>
      <c r="AR166" s="181" t="s">
        <v>81</v>
      </c>
      <c r="AT166" s="182" t="s">
        <v>72</v>
      </c>
      <c r="AU166" s="182" t="s">
        <v>81</v>
      </c>
      <c r="AY166" s="181" t="s">
        <v>116</v>
      </c>
      <c r="BK166" s="183">
        <f>SUM(BK167:BK192)</f>
        <v>0</v>
      </c>
    </row>
    <row r="167" spans="1:65" s="2" customFormat="1" ht="14.45" customHeight="1">
      <c r="A167" s="34"/>
      <c r="B167" s="35"/>
      <c r="C167" s="186" t="s">
        <v>213</v>
      </c>
      <c r="D167" s="186" t="s">
        <v>118</v>
      </c>
      <c r="E167" s="187" t="s">
        <v>214</v>
      </c>
      <c r="F167" s="188" t="s">
        <v>215</v>
      </c>
      <c r="G167" s="189" t="s">
        <v>121</v>
      </c>
      <c r="H167" s="190">
        <v>1004.4</v>
      </c>
      <c r="I167" s="191"/>
      <c r="J167" s="192">
        <f>ROUND(I167*H167,2)</f>
        <v>0</v>
      </c>
      <c r="K167" s="188" t="s">
        <v>122</v>
      </c>
      <c r="L167" s="39"/>
      <c r="M167" s="193" t="s">
        <v>1</v>
      </c>
      <c r="N167" s="194" t="s">
        <v>38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123</v>
      </c>
      <c r="AT167" s="197" t="s">
        <v>118</v>
      </c>
      <c r="AU167" s="197" t="s">
        <v>83</v>
      </c>
      <c r="AY167" s="17" t="s">
        <v>116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81</v>
      </c>
      <c r="BK167" s="198">
        <f>ROUND(I167*H167,2)</f>
        <v>0</v>
      </c>
      <c r="BL167" s="17" t="s">
        <v>123</v>
      </c>
      <c r="BM167" s="197" t="s">
        <v>216</v>
      </c>
    </row>
    <row r="168" spans="1:65" s="13" customFormat="1" ht="22.5">
      <c r="B168" s="199"/>
      <c r="C168" s="200"/>
      <c r="D168" s="201" t="s">
        <v>125</v>
      </c>
      <c r="E168" s="202" t="s">
        <v>1</v>
      </c>
      <c r="F168" s="203" t="s">
        <v>217</v>
      </c>
      <c r="G168" s="200"/>
      <c r="H168" s="204">
        <v>1004.4</v>
      </c>
      <c r="I168" s="205"/>
      <c r="J168" s="200"/>
      <c r="K168" s="200"/>
      <c r="L168" s="206"/>
      <c r="M168" s="207"/>
      <c r="N168" s="208"/>
      <c r="O168" s="208"/>
      <c r="P168" s="208"/>
      <c r="Q168" s="208"/>
      <c r="R168" s="208"/>
      <c r="S168" s="208"/>
      <c r="T168" s="209"/>
      <c r="AT168" s="210" t="s">
        <v>125</v>
      </c>
      <c r="AU168" s="210" t="s">
        <v>83</v>
      </c>
      <c r="AV168" s="13" t="s">
        <v>83</v>
      </c>
      <c r="AW168" s="13" t="s">
        <v>30</v>
      </c>
      <c r="AX168" s="13" t="s">
        <v>81</v>
      </c>
      <c r="AY168" s="210" t="s">
        <v>116</v>
      </c>
    </row>
    <row r="169" spans="1:65" s="2" customFormat="1" ht="14.45" customHeight="1">
      <c r="A169" s="34"/>
      <c r="B169" s="35"/>
      <c r="C169" s="186" t="s">
        <v>218</v>
      </c>
      <c r="D169" s="186" t="s">
        <v>118</v>
      </c>
      <c r="E169" s="187" t="s">
        <v>219</v>
      </c>
      <c r="F169" s="188" t="s">
        <v>220</v>
      </c>
      <c r="G169" s="189" t="s">
        <v>121</v>
      </c>
      <c r="H169" s="190">
        <v>442.8</v>
      </c>
      <c r="I169" s="191"/>
      <c r="J169" s="192">
        <f>ROUND(I169*H169,2)</f>
        <v>0</v>
      </c>
      <c r="K169" s="188" t="s">
        <v>122</v>
      </c>
      <c r="L169" s="39"/>
      <c r="M169" s="193" t="s">
        <v>1</v>
      </c>
      <c r="N169" s="194" t="s">
        <v>38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123</v>
      </c>
      <c r="AT169" s="197" t="s">
        <v>118</v>
      </c>
      <c r="AU169" s="197" t="s">
        <v>83</v>
      </c>
      <c r="AY169" s="17" t="s">
        <v>116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81</v>
      </c>
      <c r="BK169" s="198">
        <f>ROUND(I169*H169,2)</f>
        <v>0</v>
      </c>
      <c r="BL169" s="17" t="s">
        <v>123</v>
      </c>
      <c r="BM169" s="197" t="s">
        <v>221</v>
      </c>
    </row>
    <row r="170" spans="1:65" s="13" customFormat="1" ht="22.5">
      <c r="B170" s="199"/>
      <c r="C170" s="200"/>
      <c r="D170" s="201" t="s">
        <v>125</v>
      </c>
      <c r="E170" s="202" t="s">
        <v>1</v>
      </c>
      <c r="F170" s="203" t="s">
        <v>222</v>
      </c>
      <c r="G170" s="200"/>
      <c r="H170" s="204">
        <v>442.8</v>
      </c>
      <c r="I170" s="205"/>
      <c r="J170" s="200"/>
      <c r="K170" s="200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125</v>
      </c>
      <c r="AU170" s="210" t="s">
        <v>83</v>
      </c>
      <c r="AV170" s="13" t="s">
        <v>83</v>
      </c>
      <c r="AW170" s="13" t="s">
        <v>30</v>
      </c>
      <c r="AX170" s="13" t="s">
        <v>81</v>
      </c>
      <c r="AY170" s="210" t="s">
        <v>116</v>
      </c>
    </row>
    <row r="171" spans="1:65" s="2" customFormat="1" ht="24.2" customHeight="1">
      <c r="A171" s="34"/>
      <c r="B171" s="35"/>
      <c r="C171" s="186" t="s">
        <v>223</v>
      </c>
      <c r="D171" s="186" t="s">
        <v>118</v>
      </c>
      <c r="E171" s="187" t="s">
        <v>224</v>
      </c>
      <c r="F171" s="188" t="s">
        <v>225</v>
      </c>
      <c r="G171" s="189" t="s">
        <v>121</v>
      </c>
      <c r="H171" s="190">
        <v>410</v>
      </c>
      <c r="I171" s="191"/>
      <c r="J171" s="192">
        <f>ROUND(I171*H171,2)</f>
        <v>0</v>
      </c>
      <c r="K171" s="188" t="s">
        <v>122</v>
      </c>
      <c r="L171" s="39"/>
      <c r="M171" s="193" t="s">
        <v>1</v>
      </c>
      <c r="N171" s="194" t="s">
        <v>38</v>
      </c>
      <c r="O171" s="71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123</v>
      </c>
      <c r="AT171" s="197" t="s">
        <v>118</v>
      </c>
      <c r="AU171" s="197" t="s">
        <v>83</v>
      </c>
      <c r="AY171" s="17" t="s">
        <v>116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81</v>
      </c>
      <c r="BK171" s="198">
        <f>ROUND(I171*H171,2)</f>
        <v>0</v>
      </c>
      <c r="BL171" s="17" t="s">
        <v>123</v>
      </c>
      <c r="BM171" s="197" t="s">
        <v>226</v>
      </c>
    </row>
    <row r="172" spans="1:65" s="13" customFormat="1">
      <c r="B172" s="199"/>
      <c r="C172" s="200"/>
      <c r="D172" s="201" t="s">
        <v>125</v>
      </c>
      <c r="E172" s="202" t="s">
        <v>1</v>
      </c>
      <c r="F172" s="203" t="s">
        <v>227</v>
      </c>
      <c r="G172" s="200"/>
      <c r="H172" s="204">
        <v>410</v>
      </c>
      <c r="I172" s="205"/>
      <c r="J172" s="200"/>
      <c r="K172" s="200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125</v>
      </c>
      <c r="AU172" s="210" t="s">
        <v>83</v>
      </c>
      <c r="AV172" s="13" t="s">
        <v>83</v>
      </c>
      <c r="AW172" s="13" t="s">
        <v>30</v>
      </c>
      <c r="AX172" s="13" t="s">
        <v>81</v>
      </c>
      <c r="AY172" s="210" t="s">
        <v>116</v>
      </c>
    </row>
    <row r="173" spans="1:65" s="2" customFormat="1" ht="24.2" customHeight="1">
      <c r="A173" s="34"/>
      <c r="B173" s="35"/>
      <c r="C173" s="186" t="s">
        <v>228</v>
      </c>
      <c r="D173" s="186" t="s">
        <v>118</v>
      </c>
      <c r="E173" s="187" t="s">
        <v>229</v>
      </c>
      <c r="F173" s="188" t="s">
        <v>230</v>
      </c>
      <c r="G173" s="189" t="s">
        <v>121</v>
      </c>
      <c r="H173" s="190">
        <v>465</v>
      </c>
      <c r="I173" s="191"/>
      <c r="J173" s="192">
        <f>ROUND(I173*H173,2)</f>
        <v>0</v>
      </c>
      <c r="K173" s="188" t="s">
        <v>122</v>
      </c>
      <c r="L173" s="39"/>
      <c r="M173" s="193" t="s">
        <v>1</v>
      </c>
      <c r="N173" s="194" t="s">
        <v>38</v>
      </c>
      <c r="O173" s="71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123</v>
      </c>
      <c r="AT173" s="197" t="s">
        <v>118</v>
      </c>
      <c r="AU173" s="197" t="s">
        <v>83</v>
      </c>
      <c r="AY173" s="17" t="s">
        <v>116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81</v>
      </c>
      <c r="BK173" s="198">
        <f>ROUND(I173*H173,2)</f>
        <v>0</v>
      </c>
      <c r="BL173" s="17" t="s">
        <v>123</v>
      </c>
      <c r="BM173" s="197" t="s">
        <v>231</v>
      </c>
    </row>
    <row r="174" spans="1:65" s="13" customFormat="1">
      <c r="B174" s="199"/>
      <c r="C174" s="200"/>
      <c r="D174" s="201" t="s">
        <v>125</v>
      </c>
      <c r="E174" s="202" t="s">
        <v>1</v>
      </c>
      <c r="F174" s="203" t="s">
        <v>232</v>
      </c>
      <c r="G174" s="200"/>
      <c r="H174" s="204">
        <v>465</v>
      </c>
      <c r="I174" s="205"/>
      <c r="J174" s="200"/>
      <c r="K174" s="200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125</v>
      </c>
      <c r="AU174" s="210" t="s">
        <v>83</v>
      </c>
      <c r="AV174" s="13" t="s">
        <v>83</v>
      </c>
      <c r="AW174" s="13" t="s">
        <v>30</v>
      </c>
      <c r="AX174" s="13" t="s">
        <v>81</v>
      </c>
      <c r="AY174" s="210" t="s">
        <v>116</v>
      </c>
    </row>
    <row r="175" spans="1:65" s="2" customFormat="1" ht="14.45" customHeight="1">
      <c r="A175" s="34"/>
      <c r="B175" s="35"/>
      <c r="C175" s="186" t="s">
        <v>7</v>
      </c>
      <c r="D175" s="186" t="s">
        <v>118</v>
      </c>
      <c r="E175" s="187" t="s">
        <v>233</v>
      </c>
      <c r="F175" s="188" t="s">
        <v>234</v>
      </c>
      <c r="G175" s="189" t="s">
        <v>121</v>
      </c>
      <c r="H175" s="190">
        <v>7.5</v>
      </c>
      <c r="I175" s="191"/>
      <c r="J175" s="192">
        <f>ROUND(I175*H175,2)</f>
        <v>0</v>
      </c>
      <c r="K175" s="188" t="s">
        <v>122</v>
      </c>
      <c r="L175" s="39"/>
      <c r="M175" s="193" t="s">
        <v>1</v>
      </c>
      <c r="N175" s="194" t="s">
        <v>38</v>
      </c>
      <c r="O175" s="71"/>
      <c r="P175" s="195">
        <f>O175*H175</f>
        <v>0</v>
      </c>
      <c r="Q175" s="195">
        <v>0.34499999999999997</v>
      </c>
      <c r="R175" s="195">
        <f>Q175*H175</f>
        <v>2.5874999999999999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123</v>
      </c>
      <c r="AT175" s="197" t="s">
        <v>118</v>
      </c>
      <c r="AU175" s="197" t="s">
        <v>83</v>
      </c>
      <c r="AY175" s="17" t="s">
        <v>116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81</v>
      </c>
      <c r="BK175" s="198">
        <f>ROUND(I175*H175,2)</f>
        <v>0</v>
      </c>
      <c r="BL175" s="17" t="s">
        <v>123</v>
      </c>
      <c r="BM175" s="197" t="s">
        <v>235</v>
      </c>
    </row>
    <row r="176" spans="1:65" s="13" customFormat="1">
      <c r="B176" s="199"/>
      <c r="C176" s="200"/>
      <c r="D176" s="201" t="s">
        <v>125</v>
      </c>
      <c r="E176" s="202" t="s">
        <v>1</v>
      </c>
      <c r="F176" s="203" t="s">
        <v>236</v>
      </c>
      <c r="G176" s="200"/>
      <c r="H176" s="204">
        <v>7.5</v>
      </c>
      <c r="I176" s="205"/>
      <c r="J176" s="200"/>
      <c r="K176" s="200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125</v>
      </c>
      <c r="AU176" s="210" t="s">
        <v>83</v>
      </c>
      <c r="AV176" s="13" t="s">
        <v>83</v>
      </c>
      <c r="AW176" s="13" t="s">
        <v>30</v>
      </c>
      <c r="AX176" s="13" t="s">
        <v>81</v>
      </c>
      <c r="AY176" s="210" t="s">
        <v>116</v>
      </c>
    </row>
    <row r="177" spans="1:65" s="2" customFormat="1" ht="14.45" customHeight="1">
      <c r="A177" s="34"/>
      <c r="B177" s="35"/>
      <c r="C177" s="186" t="s">
        <v>237</v>
      </c>
      <c r="D177" s="186" t="s">
        <v>118</v>
      </c>
      <c r="E177" s="187" t="s">
        <v>238</v>
      </c>
      <c r="F177" s="188" t="s">
        <v>239</v>
      </c>
      <c r="G177" s="189" t="s">
        <v>149</v>
      </c>
      <c r="H177" s="190">
        <v>50.6</v>
      </c>
      <c r="I177" s="191"/>
      <c r="J177" s="192">
        <f>ROUND(I177*H177,2)</f>
        <v>0</v>
      </c>
      <c r="K177" s="188" t="s">
        <v>122</v>
      </c>
      <c r="L177" s="39"/>
      <c r="M177" s="193" t="s">
        <v>1</v>
      </c>
      <c r="N177" s="194" t="s">
        <v>38</v>
      </c>
      <c r="O177" s="71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123</v>
      </c>
      <c r="AT177" s="197" t="s">
        <v>118</v>
      </c>
      <c r="AU177" s="197" t="s">
        <v>83</v>
      </c>
      <c r="AY177" s="17" t="s">
        <v>116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7" t="s">
        <v>81</v>
      </c>
      <c r="BK177" s="198">
        <f>ROUND(I177*H177,2)</f>
        <v>0</v>
      </c>
      <c r="BL177" s="17" t="s">
        <v>123</v>
      </c>
      <c r="BM177" s="197" t="s">
        <v>240</v>
      </c>
    </row>
    <row r="178" spans="1:65" s="13" customFormat="1" ht="22.5">
      <c r="B178" s="199"/>
      <c r="C178" s="200"/>
      <c r="D178" s="201" t="s">
        <v>125</v>
      </c>
      <c r="E178" s="202" t="s">
        <v>1</v>
      </c>
      <c r="F178" s="203" t="s">
        <v>241</v>
      </c>
      <c r="G178" s="200"/>
      <c r="H178" s="204">
        <v>50.6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125</v>
      </c>
      <c r="AU178" s="210" t="s">
        <v>83</v>
      </c>
      <c r="AV178" s="13" t="s">
        <v>83</v>
      </c>
      <c r="AW178" s="13" t="s">
        <v>30</v>
      </c>
      <c r="AX178" s="13" t="s">
        <v>81</v>
      </c>
      <c r="AY178" s="210" t="s">
        <v>116</v>
      </c>
    </row>
    <row r="179" spans="1:65" s="2" customFormat="1" ht="24.2" customHeight="1">
      <c r="A179" s="34"/>
      <c r="B179" s="35"/>
      <c r="C179" s="186" t="s">
        <v>242</v>
      </c>
      <c r="D179" s="186" t="s">
        <v>118</v>
      </c>
      <c r="E179" s="187" t="s">
        <v>243</v>
      </c>
      <c r="F179" s="188" t="s">
        <v>244</v>
      </c>
      <c r="G179" s="189" t="s">
        <v>121</v>
      </c>
      <c r="H179" s="190">
        <v>875</v>
      </c>
      <c r="I179" s="191"/>
      <c r="J179" s="192">
        <f>ROUND(I179*H179,2)</f>
        <v>0</v>
      </c>
      <c r="K179" s="188" t="s">
        <v>122</v>
      </c>
      <c r="L179" s="39"/>
      <c r="M179" s="193" t="s">
        <v>1</v>
      </c>
      <c r="N179" s="194" t="s">
        <v>38</v>
      </c>
      <c r="O179" s="71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123</v>
      </c>
      <c r="AT179" s="197" t="s">
        <v>118</v>
      </c>
      <c r="AU179" s="197" t="s">
        <v>83</v>
      </c>
      <c r="AY179" s="17" t="s">
        <v>116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7" t="s">
        <v>81</v>
      </c>
      <c r="BK179" s="198">
        <f>ROUND(I179*H179,2)</f>
        <v>0</v>
      </c>
      <c r="BL179" s="17" t="s">
        <v>123</v>
      </c>
      <c r="BM179" s="197" t="s">
        <v>245</v>
      </c>
    </row>
    <row r="180" spans="1:65" s="13" customFormat="1">
      <c r="B180" s="199"/>
      <c r="C180" s="200"/>
      <c r="D180" s="201" t="s">
        <v>125</v>
      </c>
      <c r="E180" s="202" t="s">
        <v>1</v>
      </c>
      <c r="F180" s="203" t="s">
        <v>227</v>
      </c>
      <c r="G180" s="200"/>
      <c r="H180" s="204">
        <v>410</v>
      </c>
      <c r="I180" s="205"/>
      <c r="J180" s="200"/>
      <c r="K180" s="200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125</v>
      </c>
      <c r="AU180" s="210" t="s">
        <v>83</v>
      </c>
      <c r="AV180" s="13" t="s">
        <v>83</v>
      </c>
      <c r="AW180" s="13" t="s">
        <v>30</v>
      </c>
      <c r="AX180" s="13" t="s">
        <v>73</v>
      </c>
      <c r="AY180" s="210" t="s">
        <v>116</v>
      </c>
    </row>
    <row r="181" spans="1:65" s="13" customFormat="1">
      <c r="B181" s="199"/>
      <c r="C181" s="200"/>
      <c r="D181" s="201" t="s">
        <v>125</v>
      </c>
      <c r="E181" s="202" t="s">
        <v>1</v>
      </c>
      <c r="F181" s="203" t="s">
        <v>232</v>
      </c>
      <c r="G181" s="200"/>
      <c r="H181" s="204">
        <v>465</v>
      </c>
      <c r="I181" s="205"/>
      <c r="J181" s="200"/>
      <c r="K181" s="200"/>
      <c r="L181" s="206"/>
      <c r="M181" s="207"/>
      <c r="N181" s="208"/>
      <c r="O181" s="208"/>
      <c r="P181" s="208"/>
      <c r="Q181" s="208"/>
      <c r="R181" s="208"/>
      <c r="S181" s="208"/>
      <c r="T181" s="209"/>
      <c r="AT181" s="210" t="s">
        <v>125</v>
      </c>
      <c r="AU181" s="210" t="s">
        <v>83</v>
      </c>
      <c r="AV181" s="13" t="s">
        <v>83</v>
      </c>
      <c r="AW181" s="13" t="s">
        <v>30</v>
      </c>
      <c r="AX181" s="13" t="s">
        <v>73</v>
      </c>
      <c r="AY181" s="210" t="s">
        <v>116</v>
      </c>
    </row>
    <row r="182" spans="1:65" s="15" customFormat="1">
      <c r="B182" s="221"/>
      <c r="C182" s="222"/>
      <c r="D182" s="201" t="s">
        <v>125</v>
      </c>
      <c r="E182" s="223" t="s">
        <v>1</v>
      </c>
      <c r="F182" s="224" t="s">
        <v>199</v>
      </c>
      <c r="G182" s="222"/>
      <c r="H182" s="225">
        <v>875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125</v>
      </c>
      <c r="AU182" s="231" t="s">
        <v>83</v>
      </c>
      <c r="AV182" s="15" t="s">
        <v>123</v>
      </c>
      <c r="AW182" s="15" t="s">
        <v>30</v>
      </c>
      <c r="AX182" s="15" t="s">
        <v>81</v>
      </c>
      <c r="AY182" s="231" t="s">
        <v>116</v>
      </c>
    </row>
    <row r="183" spans="1:65" s="2" customFormat="1" ht="24.2" customHeight="1">
      <c r="A183" s="34"/>
      <c r="B183" s="35"/>
      <c r="C183" s="186" t="s">
        <v>246</v>
      </c>
      <c r="D183" s="186" t="s">
        <v>118</v>
      </c>
      <c r="E183" s="187" t="s">
        <v>247</v>
      </c>
      <c r="F183" s="188" t="s">
        <v>248</v>
      </c>
      <c r="G183" s="189" t="s">
        <v>121</v>
      </c>
      <c r="H183" s="190">
        <v>875</v>
      </c>
      <c r="I183" s="191"/>
      <c r="J183" s="192">
        <f>ROUND(I183*H183,2)</f>
        <v>0</v>
      </c>
      <c r="K183" s="188" t="s">
        <v>122</v>
      </c>
      <c r="L183" s="39"/>
      <c r="M183" s="193" t="s">
        <v>1</v>
      </c>
      <c r="N183" s="194" t="s">
        <v>38</v>
      </c>
      <c r="O183" s="71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123</v>
      </c>
      <c r="AT183" s="197" t="s">
        <v>118</v>
      </c>
      <c r="AU183" s="197" t="s">
        <v>83</v>
      </c>
      <c r="AY183" s="17" t="s">
        <v>116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7" t="s">
        <v>81</v>
      </c>
      <c r="BK183" s="198">
        <f>ROUND(I183*H183,2)</f>
        <v>0</v>
      </c>
      <c r="BL183" s="17" t="s">
        <v>123</v>
      </c>
      <c r="BM183" s="197" t="s">
        <v>249</v>
      </c>
    </row>
    <row r="184" spans="1:65" s="13" customFormat="1">
      <c r="B184" s="199"/>
      <c r="C184" s="200"/>
      <c r="D184" s="201" t="s">
        <v>125</v>
      </c>
      <c r="E184" s="202" t="s">
        <v>1</v>
      </c>
      <c r="F184" s="203" t="s">
        <v>227</v>
      </c>
      <c r="G184" s="200"/>
      <c r="H184" s="204">
        <v>410</v>
      </c>
      <c r="I184" s="205"/>
      <c r="J184" s="200"/>
      <c r="K184" s="200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125</v>
      </c>
      <c r="AU184" s="210" t="s">
        <v>83</v>
      </c>
      <c r="AV184" s="13" t="s">
        <v>83</v>
      </c>
      <c r="AW184" s="13" t="s">
        <v>30</v>
      </c>
      <c r="AX184" s="13" t="s">
        <v>73</v>
      </c>
      <c r="AY184" s="210" t="s">
        <v>116</v>
      </c>
    </row>
    <row r="185" spans="1:65" s="13" customFormat="1">
      <c r="B185" s="199"/>
      <c r="C185" s="200"/>
      <c r="D185" s="201" t="s">
        <v>125</v>
      </c>
      <c r="E185" s="202" t="s">
        <v>1</v>
      </c>
      <c r="F185" s="203" t="s">
        <v>232</v>
      </c>
      <c r="G185" s="200"/>
      <c r="H185" s="204">
        <v>465</v>
      </c>
      <c r="I185" s="205"/>
      <c r="J185" s="200"/>
      <c r="K185" s="200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125</v>
      </c>
      <c r="AU185" s="210" t="s">
        <v>83</v>
      </c>
      <c r="AV185" s="13" t="s">
        <v>83</v>
      </c>
      <c r="AW185" s="13" t="s">
        <v>30</v>
      </c>
      <c r="AX185" s="13" t="s">
        <v>73</v>
      </c>
      <c r="AY185" s="210" t="s">
        <v>116</v>
      </c>
    </row>
    <row r="186" spans="1:65" s="15" customFormat="1">
      <c r="B186" s="221"/>
      <c r="C186" s="222"/>
      <c r="D186" s="201" t="s">
        <v>125</v>
      </c>
      <c r="E186" s="223" t="s">
        <v>1</v>
      </c>
      <c r="F186" s="224" t="s">
        <v>199</v>
      </c>
      <c r="G186" s="222"/>
      <c r="H186" s="225">
        <v>875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125</v>
      </c>
      <c r="AU186" s="231" t="s">
        <v>83</v>
      </c>
      <c r="AV186" s="15" t="s">
        <v>123</v>
      </c>
      <c r="AW186" s="15" t="s">
        <v>30</v>
      </c>
      <c r="AX186" s="15" t="s">
        <v>81</v>
      </c>
      <c r="AY186" s="231" t="s">
        <v>116</v>
      </c>
    </row>
    <row r="187" spans="1:65" s="2" customFormat="1" ht="24.2" customHeight="1">
      <c r="A187" s="34"/>
      <c r="B187" s="35"/>
      <c r="C187" s="186" t="s">
        <v>250</v>
      </c>
      <c r="D187" s="186" t="s">
        <v>118</v>
      </c>
      <c r="E187" s="187" t="s">
        <v>251</v>
      </c>
      <c r="F187" s="188" t="s">
        <v>252</v>
      </c>
      <c r="G187" s="189" t="s">
        <v>121</v>
      </c>
      <c r="H187" s="190">
        <v>410</v>
      </c>
      <c r="I187" s="191"/>
      <c r="J187" s="192">
        <f>ROUND(I187*H187,2)</f>
        <v>0</v>
      </c>
      <c r="K187" s="188" t="s">
        <v>122</v>
      </c>
      <c r="L187" s="39"/>
      <c r="M187" s="193" t="s">
        <v>1</v>
      </c>
      <c r="N187" s="194" t="s">
        <v>38</v>
      </c>
      <c r="O187" s="71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123</v>
      </c>
      <c r="AT187" s="197" t="s">
        <v>118</v>
      </c>
      <c r="AU187" s="197" t="s">
        <v>83</v>
      </c>
      <c r="AY187" s="17" t="s">
        <v>116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81</v>
      </c>
      <c r="BK187" s="198">
        <f>ROUND(I187*H187,2)</f>
        <v>0</v>
      </c>
      <c r="BL187" s="17" t="s">
        <v>123</v>
      </c>
      <c r="BM187" s="197" t="s">
        <v>253</v>
      </c>
    </row>
    <row r="188" spans="1:65" s="13" customFormat="1">
      <c r="B188" s="199"/>
      <c r="C188" s="200"/>
      <c r="D188" s="201" t="s">
        <v>125</v>
      </c>
      <c r="E188" s="202" t="s">
        <v>1</v>
      </c>
      <c r="F188" s="203" t="s">
        <v>227</v>
      </c>
      <c r="G188" s="200"/>
      <c r="H188" s="204">
        <v>410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125</v>
      </c>
      <c r="AU188" s="210" t="s">
        <v>83</v>
      </c>
      <c r="AV188" s="13" t="s">
        <v>83</v>
      </c>
      <c r="AW188" s="13" t="s">
        <v>30</v>
      </c>
      <c r="AX188" s="13" t="s">
        <v>81</v>
      </c>
      <c r="AY188" s="210" t="s">
        <v>116</v>
      </c>
    </row>
    <row r="189" spans="1:65" s="2" customFormat="1" ht="24.2" customHeight="1">
      <c r="A189" s="34"/>
      <c r="B189" s="35"/>
      <c r="C189" s="186" t="s">
        <v>254</v>
      </c>
      <c r="D189" s="186" t="s">
        <v>118</v>
      </c>
      <c r="E189" s="187" t="s">
        <v>255</v>
      </c>
      <c r="F189" s="188" t="s">
        <v>256</v>
      </c>
      <c r="G189" s="189" t="s">
        <v>121</v>
      </c>
      <c r="H189" s="190">
        <v>465</v>
      </c>
      <c r="I189" s="191"/>
      <c r="J189" s="192">
        <f>ROUND(I189*H189,2)</f>
        <v>0</v>
      </c>
      <c r="K189" s="188" t="s">
        <v>122</v>
      </c>
      <c r="L189" s="39"/>
      <c r="M189" s="193" t="s">
        <v>1</v>
      </c>
      <c r="N189" s="194" t="s">
        <v>38</v>
      </c>
      <c r="O189" s="71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123</v>
      </c>
      <c r="AT189" s="197" t="s">
        <v>118</v>
      </c>
      <c r="AU189" s="197" t="s">
        <v>83</v>
      </c>
      <c r="AY189" s="17" t="s">
        <v>116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7" t="s">
        <v>81</v>
      </c>
      <c r="BK189" s="198">
        <f>ROUND(I189*H189,2)</f>
        <v>0</v>
      </c>
      <c r="BL189" s="17" t="s">
        <v>123</v>
      </c>
      <c r="BM189" s="197" t="s">
        <v>257</v>
      </c>
    </row>
    <row r="190" spans="1:65" s="13" customFormat="1">
      <c r="B190" s="199"/>
      <c r="C190" s="200"/>
      <c r="D190" s="201" t="s">
        <v>125</v>
      </c>
      <c r="E190" s="202" t="s">
        <v>1</v>
      </c>
      <c r="F190" s="203" t="s">
        <v>232</v>
      </c>
      <c r="G190" s="200"/>
      <c r="H190" s="204">
        <v>465</v>
      </c>
      <c r="I190" s="205"/>
      <c r="J190" s="200"/>
      <c r="K190" s="200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125</v>
      </c>
      <c r="AU190" s="210" t="s">
        <v>83</v>
      </c>
      <c r="AV190" s="13" t="s">
        <v>83</v>
      </c>
      <c r="AW190" s="13" t="s">
        <v>30</v>
      </c>
      <c r="AX190" s="13" t="s">
        <v>81</v>
      </c>
      <c r="AY190" s="210" t="s">
        <v>116</v>
      </c>
    </row>
    <row r="191" spans="1:65" s="2" customFormat="1" ht="14.45" customHeight="1">
      <c r="A191" s="34"/>
      <c r="B191" s="35"/>
      <c r="C191" s="186" t="s">
        <v>258</v>
      </c>
      <c r="D191" s="186" t="s">
        <v>118</v>
      </c>
      <c r="E191" s="187" t="s">
        <v>259</v>
      </c>
      <c r="F191" s="188" t="s">
        <v>260</v>
      </c>
      <c r="G191" s="189" t="s">
        <v>143</v>
      </c>
      <c r="H191" s="190">
        <v>32</v>
      </c>
      <c r="I191" s="191"/>
      <c r="J191" s="192">
        <f>ROUND(I191*H191,2)</f>
        <v>0</v>
      </c>
      <c r="K191" s="188" t="s">
        <v>122</v>
      </c>
      <c r="L191" s="39"/>
      <c r="M191" s="193" t="s">
        <v>1</v>
      </c>
      <c r="N191" s="194" t="s">
        <v>38</v>
      </c>
      <c r="O191" s="71"/>
      <c r="P191" s="195">
        <f>O191*H191</f>
        <v>0</v>
      </c>
      <c r="Q191" s="195">
        <v>5.45E-2</v>
      </c>
      <c r="R191" s="195">
        <f>Q191*H191</f>
        <v>1.744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123</v>
      </c>
      <c r="AT191" s="197" t="s">
        <v>118</v>
      </c>
      <c r="AU191" s="197" t="s">
        <v>83</v>
      </c>
      <c r="AY191" s="17" t="s">
        <v>116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81</v>
      </c>
      <c r="BK191" s="198">
        <f>ROUND(I191*H191,2)</f>
        <v>0</v>
      </c>
      <c r="BL191" s="17" t="s">
        <v>123</v>
      </c>
      <c r="BM191" s="197" t="s">
        <v>261</v>
      </c>
    </row>
    <row r="192" spans="1:65" s="13" customFormat="1">
      <c r="B192" s="199"/>
      <c r="C192" s="200"/>
      <c r="D192" s="201" t="s">
        <v>125</v>
      </c>
      <c r="E192" s="202" t="s">
        <v>1</v>
      </c>
      <c r="F192" s="203" t="s">
        <v>262</v>
      </c>
      <c r="G192" s="200"/>
      <c r="H192" s="204">
        <v>32</v>
      </c>
      <c r="I192" s="205"/>
      <c r="J192" s="200"/>
      <c r="K192" s="200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125</v>
      </c>
      <c r="AU192" s="210" t="s">
        <v>83</v>
      </c>
      <c r="AV192" s="13" t="s">
        <v>83</v>
      </c>
      <c r="AW192" s="13" t="s">
        <v>30</v>
      </c>
      <c r="AX192" s="13" t="s">
        <v>81</v>
      </c>
      <c r="AY192" s="210" t="s">
        <v>116</v>
      </c>
    </row>
    <row r="193" spans="1:65" s="12" customFormat="1" ht="22.9" customHeight="1">
      <c r="B193" s="170"/>
      <c r="C193" s="171"/>
      <c r="D193" s="172" t="s">
        <v>72</v>
      </c>
      <c r="E193" s="184" t="s">
        <v>163</v>
      </c>
      <c r="F193" s="184" t="s">
        <v>263</v>
      </c>
      <c r="G193" s="171"/>
      <c r="H193" s="171"/>
      <c r="I193" s="174"/>
      <c r="J193" s="185">
        <f>BK193</f>
        <v>0</v>
      </c>
      <c r="K193" s="171"/>
      <c r="L193" s="176"/>
      <c r="M193" s="177"/>
      <c r="N193" s="178"/>
      <c r="O193" s="178"/>
      <c r="P193" s="179">
        <f>SUM(P194:P213)</f>
        <v>0</v>
      </c>
      <c r="Q193" s="178"/>
      <c r="R193" s="179">
        <f>SUM(R194:R213)</f>
        <v>68.819005000000004</v>
      </c>
      <c r="S193" s="178"/>
      <c r="T193" s="180">
        <f>SUM(T194:T213)</f>
        <v>17.5</v>
      </c>
      <c r="AR193" s="181" t="s">
        <v>81</v>
      </c>
      <c r="AT193" s="182" t="s">
        <v>72</v>
      </c>
      <c r="AU193" s="182" t="s">
        <v>81</v>
      </c>
      <c r="AY193" s="181" t="s">
        <v>116</v>
      </c>
      <c r="BK193" s="183">
        <f>SUM(BK194:BK213)</f>
        <v>0</v>
      </c>
    </row>
    <row r="194" spans="1:65" s="2" customFormat="1" ht="24.2" customHeight="1">
      <c r="A194" s="34"/>
      <c r="B194" s="35"/>
      <c r="C194" s="186" t="s">
        <v>264</v>
      </c>
      <c r="D194" s="186" t="s">
        <v>118</v>
      </c>
      <c r="E194" s="187" t="s">
        <v>265</v>
      </c>
      <c r="F194" s="188" t="s">
        <v>266</v>
      </c>
      <c r="G194" s="189" t="s">
        <v>143</v>
      </c>
      <c r="H194" s="190">
        <v>25</v>
      </c>
      <c r="I194" s="191"/>
      <c r="J194" s="192">
        <f>ROUND(I194*H194,2)</f>
        <v>0</v>
      </c>
      <c r="K194" s="188" t="s">
        <v>122</v>
      </c>
      <c r="L194" s="39"/>
      <c r="M194" s="193" t="s">
        <v>1</v>
      </c>
      <c r="N194" s="194" t="s">
        <v>38</v>
      </c>
      <c r="O194" s="71"/>
      <c r="P194" s="195">
        <f>O194*H194</f>
        <v>0</v>
      </c>
      <c r="Q194" s="195">
        <v>2.0000000000000001E-4</v>
      </c>
      <c r="R194" s="195">
        <f>Q194*H194</f>
        <v>5.0000000000000001E-3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123</v>
      </c>
      <c r="AT194" s="197" t="s">
        <v>118</v>
      </c>
      <c r="AU194" s="197" t="s">
        <v>83</v>
      </c>
      <c r="AY194" s="17" t="s">
        <v>116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81</v>
      </c>
      <c r="BK194" s="198">
        <f>ROUND(I194*H194,2)</f>
        <v>0</v>
      </c>
      <c r="BL194" s="17" t="s">
        <v>123</v>
      </c>
      <c r="BM194" s="197" t="s">
        <v>267</v>
      </c>
    </row>
    <row r="195" spans="1:65" s="13" customFormat="1">
      <c r="B195" s="199"/>
      <c r="C195" s="200"/>
      <c r="D195" s="201" t="s">
        <v>125</v>
      </c>
      <c r="E195" s="202" t="s">
        <v>1</v>
      </c>
      <c r="F195" s="203" t="s">
        <v>268</v>
      </c>
      <c r="G195" s="200"/>
      <c r="H195" s="204">
        <v>25</v>
      </c>
      <c r="I195" s="205"/>
      <c r="J195" s="200"/>
      <c r="K195" s="200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125</v>
      </c>
      <c r="AU195" s="210" t="s">
        <v>83</v>
      </c>
      <c r="AV195" s="13" t="s">
        <v>83</v>
      </c>
      <c r="AW195" s="13" t="s">
        <v>30</v>
      </c>
      <c r="AX195" s="13" t="s">
        <v>81</v>
      </c>
      <c r="AY195" s="210" t="s">
        <v>116</v>
      </c>
    </row>
    <row r="196" spans="1:65" s="2" customFormat="1" ht="24.2" customHeight="1">
      <c r="A196" s="34"/>
      <c r="B196" s="35"/>
      <c r="C196" s="186" t="s">
        <v>269</v>
      </c>
      <c r="D196" s="186" t="s">
        <v>118</v>
      </c>
      <c r="E196" s="187" t="s">
        <v>270</v>
      </c>
      <c r="F196" s="188" t="s">
        <v>271</v>
      </c>
      <c r="G196" s="189" t="s">
        <v>143</v>
      </c>
      <c r="H196" s="190">
        <v>390</v>
      </c>
      <c r="I196" s="191"/>
      <c r="J196" s="192">
        <f>ROUND(I196*H196,2)</f>
        <v>0</v>
      </c>
      <c r="K196" s="188" t="s">
        <v>122</v>
      </c>
      <c r="L196" s="39"/>
      <c r="M196" s="193" t="s">
        <v>1</v>
      </c>
      <c r="N196" s="194" t="s">
        <v>38</v>
      </c>
      <c r="O196" s="71"/>
      <c r="P196" s="195">
        <f>O196*H196</f>
        <v>0</v>
      </c>
      <c r="Q196" s="195">
        <v>0.1295</v>
      </c>
      <c r="R196" s="195">
        <f>Q196*H196</f>
        <v>50.505000000000003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123</v>
      </c>
      <c r="AT196" s="197" t="s">
        <v>118</v>
      </c>
      <c r="AU196" s="197" t="s">
        <v>83</v>
      </c>
      <c r="AY196" s="17" t="s">
        <v>116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81</v>
      </c>
      <c r="BK196" s="198">
        <f>ROUND(I196*H196,2)</f>
        <v>0</v>
      </c>
      <c r="BL196" s="17" t="s">
        <v>123</v>
      </c>
      <c r="BM196" s="197" t="s">
        <v>272</v>
      </c>
    </row>
    <row r="197" spans="1:65" s="13" customFormat="1">
      <c r="B197" s="199"/>
      <c r="C197" s="200"/>
      <c r="D197" s="201" t="s">
        <v>125</v>
      </c>
      <c r="E197" s="202" t="s">
        <v>1</v>
      </c>
      <c r="F197" s="203" t="s">
        <v>273</v>
      </c>
      <c r="G197" s="200"/>
      <c r="H197" s="204">
        <v>390</v>
      </c>
      <c r="I197" s="205"/>
      <c r="J197" s="200"/>
      <c r="K197" s="200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125</v>
      </c>
      <c r="AU197" s="210" t="s">
        <v>83</v>
      </c>
      <c r="AV197" s="13" t="s">
        <v>83</v>
      </c>
      <c r="AW197" s="13" t="s">
        <v>30</v>
      </c>
      <c r="AX197" s="13" t="s">
        <v>81</v>
      </c>
      <c r="AY197" s="210" t="s">
        <v>116</v>
      </c>
    </row>
    <row r="198" spans="1:65" s="2" customFormat="1" ht="14.45" customHeight="1">
      <c r="A198" s="34"/>
      <c r="B198" s="35"/>
      <c r="C198" s="232" t="s">
        <v>274</v>
      </c>
      <c r="D198" s="232" t="s">
        <v>205</v>
      </c>
      <c r="E198" s="233" t="s">
        <v>275</v>
      </c>
      <c r="F198" s="234" t="s">
        <v>276</v>
      </c>
      <c r="G198" s="235" t="s">
        <v>143</v>
      </c>
      <c r="H198" s="236">
        <v>397.8</v>
      </c>
      <c r="I198" s="237"/>
      <c r="J198" s="238">
        <f>ROUND(I198*H198,2)</f>
        <v>0</v>
      </c>
      <c r="K198" s="234" t="s">
        <v>122</v>
      </c>
      <c r="L198" s="239"/>
      <c r="M198" s="240" t="s">
        <v>1</v>
      </c>
      <c r="N198" s="241" t="s">
        <v>38</v>
      </c>
      <c r="O198" s="71"/>
      <c r="P198" s="195">
        <f>O198*H198</f>
        <v>0</v>
      </c>
      <c r="Q198" s="195">
        <v>4.5999999999999999E-2</v>
      </c>
      <c r="R198" s="195">
        <f>Q198*H198</f>
        <v>18.2988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157</v>
      </c>
      <c r="AT198" s="197" t="s">
        <v>205</v>
      </c>
      <c r="AU198" s="197" t="s">
        <v>83</v>
      </c>
      <c r="AY198" s="17" t="s">
        <v>116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81</v>
      </c>
      <c r="BK198" s="198">
        <f>ROUND(I198*H198,2)</f>
        <v>0</v>
      </c>
      <c r="BL198" s="17" t="s">
        <v>123</v>
      </c>
      <c r="BM198" s="197" t="s">
        <v>277</v>
      </c>
    </row>
    <row r="199" spans="1:65" s="13" customFormat="1">
      <c r="B199" s="199"/>
      <c r="C199" s="200"/>
      <c r="D199" s="201" t="s">
        <v>125</v>
      </c>
      <c r="E199" s="202" t="s">
        <v>1</v>
      </c>
      <c r="F199" s="203" t="s">
        <v>273</v>
      </c>
      <c r="G199" s="200"/>
      <c r="H199" s="204">
        <v>390</v>
      </c>
      <c r="I199" s="205"/>
      <c r="J199" s="200"/>
      <c r="K199" s="200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125</v>
      </c>
      <c r="AU199" s="210" t="s">
        <v>83</v>
      </c>
      <c r="AV199" s="13" t="s">
        <v>83</v>
      </c>
      <c r="AW199" s="13" t="s">
        <v>30</v>
      </c>
      <c r="AX199" s="13" t="s">
        <v>73</v>
      </c>
      <c r="AY199" s="210" t="s">
        <v>116</v>
      </c>
    </row>
    <row r="200" spans="1:65" s="13" customFormat="1">
      <c r="B200" s="199"/>
      <c r="C200" s="200"/>
      <c r="D200" s="201" t="s">
        <v>125</v>
      </c>
      <c r="E200" s="202" t="s">
        <v>1</v>
      </c>
      <c r="F200" s="203" t="s">
        <v>278</v>
      </c>
      <c r="G200" s="200"/>
      <c r="H200" s="204">
        <v>7.8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125</v>
      </c>
      <c r="AU200" s="210" t="s">
        <v>83</v>
      </c>
      <c r="AV200" s="13" t="s">
        <v>83</v>
      </c>
      <c r="AW200" s="13" t="s">
        <v>30</v>
      </c>
      <c r="AX200" s="13" t="s">
        <v>73</v>
      </c>
      <c r="AY200" s="210" t="s">
        <v>116</v>
      </c>
    </row>
    <row r="201" spans="1:65" s="15" customFormat="1">
      <c r="B201" s="221"/>
      <c r="C201" s="222"/>
      <c r="D201" s="201" t="s">
        <v>125</v>
      </c>
      <c r="E201" s="223" t="s">
        <v>1</v>
      </c>
      <c r="F201" s="224" t="s">
        <v>199</v>
      </c>
      <c r="G201" s="222"/>
      <c r="H201" s="225">
        <v>397.8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125</v>
      </c>
      <c r="AU201" s="231" t="s">
        <v>83</v>
      </c>
      <c r="AV201" s="15" t="s">
        <v>123</v>
      </c>
      <c r="AW201" s="15" t="s">
        <v>30</v>
      </c>
      <c r="AX201" s="15" t="s">
        <v>81</v>
      </c>
      <c r="AY201" s="231" t="s">
        <v>116</v>
      </c>
    </row>
    <row r="202" spans="1:65" s="2" customFormat="1" ht="24.2" customHeight="1">
      <c r="A202" s="34"/>
      <c r="B202" s="35"/>
      <c r="C202" s="186" t="s">
        <v>279</v>
      </c>
      <c r="D202" s="186" t="s">
        <v>118</v>
      </c>
      <c r="E202" s="187" t="s">
        <v>280</v>
      </c>
      <c r="F202" s="188" t="s">
        <v>281</v>
      </c>
      <c r="G202" s="189" t="s">
        <v>143</v>
      </c>
      <c r="H202" s="190">
        <v>16.5</v>
      </c>
      <c r="I202" s="191"/>
      <c r="J202" s="192">
        <f>ROUND(I202*H202,2)</f>
        <v>0</v>
      </c>
      <c r="K202" s="188" t="s">
        <v>122</v>
      </c>
      <c r="L202" s="39"/>
      <c r="M202" s="193" t="s">
        <v>1</v>
      </c>
      <c r="N202" s="194" t="s">
        <v>38</v>
      </c>
      <c r="O202" s="71"/>
      <c r="P202" s="195">
        <f>O202*H202</f>
        <v>0</v>
      </c>
      <c r="Q202" s="195">
        <v>6.0999999999999997E-4</v>
      </c>
      <c r="R202" s="195">
        <f>Q202*H202</f>
        <v>1.0064999999999999E-2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123</v>
      </c>
      <c r="AT202" s="197" t="s">
        <v>118</v>
      </c>
      <c r="AU202" s="197" t="s">
        <v>83</v>
      </c>
      <c r="AY202" s="17" t="s">
        <v>116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81</v>
      </c>
      <c r="BK202" s="198">
        <f>ROUND(I202*H202,2)</f>
        <v>0</v>
      </c>
      <c r="BL202" s="17" t="s">
        <v>123</v>
      </c>
      <c r="BM202" s="197" t="s">
        <v>282</v>
      </c>
    </row>
    <row r="203" spans="1:65" s="13" customFormat="1">
      <c r="B203" s="199"/>
      <c r="C203" s="200"/>
      <c r="D203" s="201" t="s">
        <v>125</v>
      </c>
      <c r="E203" s="202" t="s">
        <v>1</v>
      </c>
      <c r="F203" s="203" t="s">
        <v>283</v>
      </c>
      <c r="G203" s="200"/>
      <c r="H203" s="204">
        <v>16.5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125</v>
      </c>
      <c r="AU203" s="210" t="s">
        <v>83</v>
      </c>
      <c r="AV203" s="13" t="s">
        <v>83</v>
      </c>
      <c r="AW203" s="13" t="s">
        <v>30</v>
      </c>
      <c r="AX203" s="13" t="s">
        <v>81</v>
      </c>
      <c r="AY203" s="210" t="s">
        <v>116</v>
      </c>
    </row>
    <row r="204" spans="1:65" s="2" customFormat="1" ht="14.45" customHeight="1">
      <c r="A204" s="34"/>
      <c r="B204" s="35"/>
      <c r="C204" s="186" t="s">
        <v>284</v>
      </c>
      <c r="D204" s="186" t="s">
        <v>118</v>
      </c>
      <c r="E204" s="187" t="s">
        <v>285</v>
      </c>
      <c r="F204" s="188" t="s">
        <v>286</v>
      </c>
      <c r="G204" s="189" t="s">
        <v>143</v>
      </c>
      <c r="H204" s="190">
        <v>16.5</v>
      </c>
      <c r="I204" s="191"/>
      <c r="J204" s="192">
        <f>ROUND(I204*H204,2)</f>
        <v>0</v>
      </c>
      <c r="K204" s="188" t="s">
        <v>122</v>
      </c>
      <c r="L204" s="39"/>
      <c r="M204" s="193" t="s">
        <v>1</v>
      </c>
      <c r="N204" s="194" t="s">
        <v>38</v>
      </c>
      <c r="O204" s="71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123</v>
      </c>
      <c r="AT204" s="197" t="s">
        <v>118</v>
      </c>
      <c r="AU204" s="197" t="s">
        <v>83</v>
      </c>
      <c r="AY204" s="17" t="s">
        <v>116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81</v>
      </c>
      <c r="BK204" s="198">
        <f>ROUND(I204*H204,2)</f>
        <v>0</v>
      </c>
      <c r="BL204" s="17" t="s">
        <v>123</v>
      </c>
      <c r="BM204" s="197" t="s">
        <v>287</v>
      </c>
    </row>
    <row r="205" spans="1:65" s="13" customFormat="1">
      <c r="B205" s="199"/>
      <c r="C205" s="200"/>
      <c r="D205" s="201" t="s">
        <v>125</v>
      </c>
      <c r="E205" s="202" t="s">
        <v>1</v>
      </c>
      <c r="F205" s="203" t="s">
        <v>283</v>
      </c>
      <c r="G205" s="200"/>
      <c r="H205" s="204">
        <v>16.5</v>
      </c>
      <c r="I205" s="205"/>
      <c r="J205" s="200"/>
      <c r="K205" s="200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125</v>
      </c>
      <c r="AU205" s="210" t="s">
        <v>83</v>
      </c>
      <c r="AV205" s="13" t="s">
        <v>83</v>
      </c>
      <c r="AW205" s="13" t="s">
        <v>30</v>
      </c>
      <c r="AX205" s="13" t="s">
        <v>81</v>
      </c>
      <c r="AY205" s="210" t="s">
        <v>116</v>
      </c>
    </row>
    <row r="206" spans="1:65" s="2" customFormat="1" ht="14.45" customHeight="1">
      <c r="A206" s="34"/>
      <c r="B206" s="35"/>
      <c r="C206" s="186" t="s">
        <v>288</v>
      </c>
      <c r="D206" s="186" t="s">
        <v>118</v>
      </c>
      <c r="E206" s="187" t="s">
        <v>289</v>
      </c>
      <c r="F206" s="188" t="s">
        <v>290</v>
      </c>
      <c r="G206" s="189" t="s">
        <v>143</v>
      </c>
      <c r="H206" s="190">
        <v>16.5</v>
      </c>
      <c r="I206" s="191"/>
      <c r="J206" s="192">
        <f>ROUND(I206*H206,2)</f>
        <v>0</v>
      </c>
      <c r="K206" s="188" t="s">
        <v>122</v>
      </c>
      <c r="L206" s="39"/>
      <c r="M206" s="193" t="s">
        <v>1</v>
      </c>
      <c r="N206" s="194" t="s">
        <v>38</v>
      </c>
      <c r="O206" s="71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123</v>
      </c>
      <c r="AT206" s="197" t="s">
        <v>118</v>
      </c>
      <c r="AU206" s="197" t="s">
        <v>83</v>
      </c>
      <c r="AY206" s="17" t="s">
        <v>116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17" t="s">
        <v>81</v>
      </c>
      <c r="BK206" s="198">
        <f>ROUND(I206*H206,2)</f>
        <v>0</v>
      </c>
      <c r="BL206" s="17" t="s">
        <v>123</v>
      </c>
      <c r="BM206" s="197" t="s">
        <v>291</v>
      </c>
    </row>
    <row r="207" spans="1:65" s="13" customFormat="1">
      <c r="B207" s="199"/>
      <c r="C207" s="200"/>
      <c r="D207" s="201" t="s">
        <v>125</v>
      </c>
      <c r="E207" s="202" t="s">
        <v>1</v>
      </c>
      <c r="F207" s="203" t="s">
        <v>283</v>
      </c>
      <c r="G207" s="200"/>
      <c r="H207" s="204">
        <v>16.5</v>
      </c>
      <c r="I207" s="205"/>
      <c r="J207" s="200"/>
      <c r="K207" s="200"/>
      <c r="L207" s="206"/>
      <c r="M207" s="207"/>
      <c r="N207" s="208"/>
      <c r="O207" s="208"/>
      <c r="P207" s="208"/>
      <c r="Q207" s="208"/>
      <c r="R207" s="208"/>
      <c r="S207" s="208"/>
      <c r="T207" s="209"/>
      <c r="AT207" s="210" t="s">
        <v>125</v>
      </c>
      <c r="AU207" s="210" t="s">
        <v>83</v>
      </c>
      <c r="AV207" s="13" t="s">
        <v>83</v>
      </c>
      <c r="AW207" s="13" t="s">
        <v>30</v>
      </c>
      <c r="AX207" s="13" t="s">
        <v>81</v>
      </c>
      <c r="AY207" s="210" t="s">
        <v>116</v>
      </c>
    </row>
    <row r="208" spans="1:65" s="2" customFormat="1" ht="14.45" customHeight="1">
      <c r="A208" s="34"/>
      <c r="B208" s="35"/>
      <c r="C208" s="186" t="s">
        <v>292</v>
      </c>
      <c r="D208" s="186" t="s">
        <v>118</v>
      </c>
      <c r="E208" s="187" t="s">
        <v>293</v>
      </c>
      <c r="F208" s="188" t="s">
        <v>294</v>
      </c>
      <c r="G208" s="189" t="s">
        <v>143</v>
      </c>
      <c r="H208" s="190">
        <v>7</v>
      </c>
      <c r="I208" s="191"/>
      <c r="J208" s="192">
        <f>ROUND(I208*H208,2)</f>
        <v>0</v>
      </c>
      <c r="K208" s="188" t="s">
        <v>122</v>
      </c>
      <c r="L208" s="39"/>
      <c r="M208" s="193" t="s">
        <v>1</v>
      </c>
      <c r="N208" s="194" t="s">
        <v>38</v>
      </c>
      <c r="O208" s="71"/>
      <c r="P208" s="195">
        <f>O208*H208</f>
        <v>0</v>
      </c>
      <c r="Q208" s="195">
        <v>2.0000000000000002E-5</v>
      </c>
      <c r="R208" s="195">
        <f>Q208*H208</f>
        <v>1.4000000000000001E-4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123</v>
      </c>
      <c r="AT208" s="197" t="s">
        <v>118</v>
      </c>
      <c r="AU208" s="197" t="s">
        <v>83</v>
      </c>
      <c r="AY208" s="17" t="s">
        <v>116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81</v>
      </c>
      <c r="BK208" s="198">
        <f>ROUND(I208*H208,2)</f>
        <v>0</v>
      </c>
      <c r="BL208" s="17" t="s">
        <v>123</v>
      </c>
      <c r="BM208" s="197" t="s">
        <v>295</v>
      </c>
    </row>
    <row r="209" spans="1:65" s="13" customFormat="1">
      <c r="B209" s="199"/>
      <c r="C209" s="200"/>
      <c r="D209" s="201" t="s">
        <v>125</v>
      </c>
      <c r="E209" s="202" t="s">
        <v>1</v>
      </c>
      <c r="F209" s="203" t="s">
        <v>296</v>
      </c>
      <c r="G209" s="200"/>
      <c r="H209" s="204">
        <v>7</v>
      </c>
      <c r="I209" s="205"/>
      <c r="J209" s="200"/>
      <c r="K209" s="200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125</v>
      </c>
      <c r="AU209" s="210" t="s">
        <v>83</v>
      </c>
      <c r="AV209" s="13" t="s">
        <v>83</v>
      </c>
      <c r="AW209" s="13" t="s">
        <v>30</v>
      </c>
      <c r="AX209" s="13" t="s">
        <v>81</v>
      </c>
      <c r="AY209" s="210" t="s">
        <v>116</v>
      </c>
    </row>
    <row r="210" spans="1:65" s="2" customFormat="1" ht="24.2" customHeight="1">
      <c r="A210" s="34"/>
      <c r="B210" s="35"/>
      <c r="C210" s="186" t="s">
        <v>297</v>
      </c>
      <c r="D210" s="186" t="s">
        <v>118</v>
      </c>
      <c r="E210" s="187" t="s">
        <v>298</v>
      </c>
      <c r="F210" s="188" t="s">
        <v>299</v>
      </c>
      <c r="G210" s="189" t="s">
        <v>121</v>
      </c>
      <c r="H210" s="190">
        <v>875</v>
      </c>
      <c r="I210" s="191"/>
      <c r="J210" s="192">
        <f>ROUND(I210*H210,2)</f>
        <v>0</v>
      </c>
      <c r="K210" s="188" t="s">
        <v>122</v>
      </c>
      <c r="L210" s="39"/>
      <c r="M210" s="193" t="s">
        <v>1</v>
      </c>
      <c r="N210" s="194" t="s">
        <v>38</v>
      </c>
      <c r="O210" s="71"/>
      <c r="P210" s="195">
        <f>O210*H210</f>
        <v>0</v>
      </c>
      <c r="Q210" s="195">
        <v>0</v>
      </c>
      <c r="R210" s="195">
        <f>Q210*H210</f>
        <v>0</v>
      </c>
      <c r="S210" s="195">
        <v>0.02</v>
      </c>
      <c r="T210" s="196">
        <f>S210*H210</f>
        <v>17.5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123</v>
      </c>
      <c r="AT210" s="197" t="s">
        <v>118</v>
      </c>
      <c r="AU210" s="197" t="s">
        <v>83</v>
      </c>
      <c r="AY210" s="17" t="s">
        <v>116</v>
      </c>
      <c r="BE210" s="198">
        <f>IF(N210="základní",J210,0)</f>
        <v>0</v>
      </c>
      <c r="BF210" s="198">
        <f>IF(N210="snížená",J210,0)</f>
        <v>0</v>
      </c>
      <c r="BG210" s="198">
        <f>IF(N210="zákl. přenesená",J210,0)</f>
        <v>0</v>
      </c>
      <c r="BH210" s="198">
        <f>IF(N210="sníž. přenesená",J210,0)</f>
        <v>0</v>
      </c>
      <c r="BI210" s="198">
        <f>IF(N210="nulová",J210,0)</f>
        <v>0</v>
      </c>
      <c r="BJ210" s="17" t="s">
        <v>81</v>
      </c>
      <c r="BK210" s="198">
        <f>ROUND(I210*H210,2)</f>
        <v>0</v>
      </c>
      <c r="BL210" s="17" t="s">
        <v>123</v>
      </c>
      <c r="BM210" s="197" t="s">
        <v>300</v>
      </c>
    </row>
    <row r="211" spans="1:65" s="13" customFormat="1">
      <c r="B211" s="199"/>
      <c r="C211" s="200"/>
      <c r="D211" s="201" t="s">
        <v>125</v>
      </c>
      <c r="E211" s="202" t="s">
        <v>1</v>
      </c>
      <c r="F211" s="203" t="s">
        <v>301</v>
      </c>
      <c r="G211" s="200"/>
      <c r="H211" s="204">
        <v>410</v>
      </c>
      <c r="I211" s="205"/>
      <c r="J211" s="200"/>
      <c r="K211" s="200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125</v>
      </c>
      <c r="AU211" s="210" t="s">
        <v>83</v>
      </c>
      <c r="AV211" s="13" t="s">
        <v>83</v>
      </c>
      <c r="AW211" s="13" t="s">
        <v>30</v>
      </c>
      <c r="AX211" s="13" t="s">
        <v>73</v>
      </c>
      <c r="AY211" s="210" t="s">
        <v>116</v>
      </c>
    </row>
    <row r="212" spans="1:65" s="13" customFormat="1">
      <c r="B212" s="199"/>
      <c r="C212" s="200"/>
      <c r="D212" s="201" t="s">
        <v>125</v>
      </c>
      <c r="E212" s="202" t="s">
        <v>1</v>
      </c>
      <c r="F212" s="203" t="s">
        <v>302</v>
      </c>
      <c r="G212" s="200"/>
      <c r="H212" s="204">
        <v>465</v>
      </c>
      <c r="I212" s="205"/>
      <c r="J212" s="200"/>
      <c r="K212" s="200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125</v>
      </c>
      <c r="AU212" s="210" t="s">
        <v>83</v>
      </c>
      <c r="AV212" s="13" t="s">
        <v>83</v>
      </c>
      <c r="AW212" s="13" t="s">
        <v>30</v>
      </c>
      <c r="AX212" s="13" t="s">
        <v>73</v>
      </c>
      <c r="AY212" s="210" t="s">
        <v>116</v>
      </c>
    </row>
    <row r="213" spans="1:65" s="15" customFormat="1">
      <c r="B213" s="221"/>
      <c r="C213" s="222"/>
      <c r="D213" s="201" t="s">
        <v>125</v>
      </c>
      <c r="E213" s="223" t="s">
        <v>1</v>
      </c>
      <c r="F213" s="224" t="s">
        <v>199</v>
      </c>
      <c r="G213" s="222"/>
      <c r="H213" s="225">
        <v>875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125</v>
      </c>
      <c r="AU213" s="231" t="s">
        <v>83</v>
      </c>
      <c r="AV213" s="15" t="s">
        <v>123</v>
      </c>
      <c r="AW213" s="15" t="s">
        <v>30</v>
      </c>
      <c r="AX213" s="15" t="s">
        <v>81</v>
      </c>
      <c r="AY213" s="231" t="s">
        <v>116</v>
      </c>
    </row>
    <row r="214" spans="1:65" s="12" customFormat="1" ht="22.9" customHeight="1">
      <c r="B214" s="170"/>
      <c r="C214" s="171"/>
      <c r="D214" s="172" t="s">
        <v>72</v>
      </c>
      <c r="E214" s="184" t="s">
        <v>303</v>
      </c>
      <c r="F214" s="184" t="s">
        <v>304</v>
      </c>
      <c r="G214" s="171"/>
      <c r="H214" s="171"/>
      <c r="I214" s="174"/>
      <c r="J214" s="185">
        <f>BK214</f>
        <v>0</v>
      </c>
      <c r="K214" s="171"/>
      <c r="L214" s="176"/>
      <c r="M214" s="177"/>
      <c r="N214" s="178"/>
      <c r="O214" s="178"/>
      <c r="P214" s="179">
        <f>SUM(P215:P219)</f>
        <v>0</v>
      </c>
      <c r="Q214" s="178"/>
      <c r="R214" s="179">
        <f>SUM(R215:R219)</f>
        <v>0</v>
      </c>
      <c r="S214" s="178"/>
      <c r="T214" s="180">
        <f>SUM(T215:T219)</f>
        <v>0</v>
      </c>
      <c r="AR214" s="181" t="s">
        <v>81</v>
      </c>
      <c r="AT214" s="182" t="s">
        <v>72</v>
      </c>
      <c r="AU214" s="182" t="s">
        <v>81</v>
      </c>
      <c r="AY214" s="181" t="s">
        <v>116</v>
      </c>
      <c r="BK214" s="183">
        <f>SUM(BK215:BK219)</f>
        <v>0</v>
      </c>
    </row>
    <row r="215" spans="1:65" s="2" customFormat="1" ht="14.45" customHeight="1">
      <c r="A215" s="34"/>
      <c r="B215" s="35"/>
      <c r="C215" s="186" t="s">
        <v>305</v>
      </c>
      <c r="D215" s="186" t="s">
        <v>118</v>
      </c>
      <c r="E215" s="187" t="s">
        <v>306</v>
      </c>
      <c r="F215" s="188" t="s">
        <v>307</v>
      </c>
      <c r="G215" s="189" t="s">
        <v>184</v>
      </c>
      <c r="H215" s="190">
        <v>382.03800000000001</v>
      </c>
      <c r="I215" s="191"/>
      <c r="J215" s="192">
        <f>ROUND(I215*H215,2)</f>
        <v>0</v>
      </c>
      <c r="K215" s="188" t="s">
        <v>122</v>
      </c>
      <c r="L215" s="39"/>
      <c r="M215" s="193" t="s">
        <v>1</v>
      </c>
      <c r="N215" s="194" t="s">
        <v>38</v>
      </c>
      <c r="O215" s="71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123</v>
      </c>
      <c r="AT215" s="197" t="s">
        <v>118</v>
      </c>
      <c r="AU215" s="197" t="s">
        <v>83</v>
      </c>
      <c r="AY215" s="17" t="s">
        <v>116</v>
      </c>
      <c r="BE215" s="198">
        <f>IF(N215="základní",J215,0)</f>
        <v>0</v>
      </c>
      <c r="BF215" s="198">
        <f>IF(N215="snížená",J215,0)</f>
        <v>0</v>
      </c>
      <c r="BG215" s="198">
        <f>IF(N215="zákl. přenesená",J215,0)</f>
        <v>0</v>
      </c>
      <c r="BH215" s="198">
        <f>IF(N215="sníž. přenesená",J215,0)</f>
        <v>0</v>
      </c>
      <c r="BI215" s="198">
        <f>IF(N215="nulová",J215,0)</f>
        <v>0</v>
      </c>
      <c r="BJ215" s="17" t="s">
        <v>81</v>
      </c>
      <c r="BK215" s="198">
        <f>ROUND(I215*H215,2)</f>
        <v>0</v>
      </c>
      <c r="BL215" s="17" t="s">
        <v>123</v>
      </c>
      <c r="BM215" s="197" t="s">
        <v>308</v>
      </c>
    </row>
    <row r="216" spans="1:65" s="2" customFormat="1" ht="24.2" customHeight="1">
      <c r="A216" s="34"/>
      <c r="B216" s="35"/>
      <c r="C216" s="186" t="s">
        <v>309</v>
      </c>
      <c r="D216" s="186" t="s">
        <v>118</v>
      </c>
      <c r="E216" s="187" t="s">
        <v>310</v>
      </c>
      <c r="F216" s="188" t="s">
        <v>311</v>
      </c>
      <c r="G216" s="189" t="s">
        <v>184</v>
      </c>
      <c r="H216" s="190">
        <v>3465.3420000000001</v>
      </c>
      <c r="I216" s="191"/>
      <c r="J216" s="192">
        <f>ROUND(I216*H216,2)</f>
        <v>0</v>
      </c>
      <c r="K216" s="188" t="s">
        <v>122</v>
      </c>
      <c r="L216" s="39"/>
      <c r="M216" s="193" t="s">
        <v>1</v>
      </c>
      <c r="N216" s="194" t="s">
        <v>38</v>
      </c>
      <c r="O216" s="71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123</v>
      </c>
      <c r="AT216" s="197" t="s">
        <v>118</v>
      </c>
      <c r="AU216" s="197" t="s">
        <v>83</v>
      </c>
      <c r="AY216" s="17" t="s">
        <v>116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81</v>
      </c>
      <c r="BK216" s="198">
        <f>ROUND(I216*H216,2)</f>
        <v>0</v>
      </c>
      <c r="BL216" s="17" t="s">
        <v>123</v>
      </c>
      <c r="BM216" s="197" t="s">
        <v>312</v>
      </c>
    </row>
    <row r="217" spans="1:65" s="13" customFormat="1">
      <c r="B217" s="199"/>
      <c r="C217" s="200"/>
      <c r="D217" s="201" t="s">
        <v>125</v>
      </c>
      <c r="E217" s="202" t="s">
        <v>1</v>
      </c>
      <c r="F217" s="203" t="s">
        <v>313</v>
      </c>
      <c r="G217" s="200"/>
      <c r="H217" s="204">
        <v>3465.3420000000001</v>
      </c>
      <c r="I217" s="205"/>
      <c r="J217" s="200"/>
      <c r="K217" s="200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125</v>
      </c>
      <c r="AU217" s="210" t="s">
        <v>83</v>
      </c>
      <c r="AV217" s="13" t="s">
        <v>83</v>
      </c>
      <c r="AW217" s="13" t="s">
        <v>30</v>
      </c>
      <c r="AX217" s="13" t="s">
        <v>81</v>
      </c>
      <c r="AY217" s="210" t="s">
        <v>116</v>
      </c>
    </row>
    <row r="218" spans="1:65" s="2" customFormat="1" ht="24.2" customHeight="1">
      <c r="A218" s="34"/>
      <c r="B218" s="35"/>
      <c r="C218" s="186" t="s">
        <v>314</v>
      </c>
      <c r="D218" s="186" t="s">
        <v>118</v>
      </c>
      <c r="E218" s="187" t="s">
        <v>315</v>
      </c>
      <c r="F218" s="188" t="s">
        <v>316</v>
      </c>
      <c r="G218" s="189" t="s">
        <v>184</v>
      </c>
      <c r="H218" s="190">
        <v>90.888000000000005</v>
      </c>
      <c r="I218" s="191"/>
      <c r="J218" s="192">
        <f>ROUND(I218*H218,2)</f>
        <v>0</v>
      </c>
      <c r="K218" s="188" t="s">
        <v>122</v>
      </c>
      <c r="L218" s="39"/>
      <c r="M218" s="193" t="s">
        <v>1</v>
      </c>
      <c r="N218" s="194" t="s">
        <v>38</v>
      </c>
      <c r="O218" s="71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123</v>
      </c>
      <c r="AT218" s="197" t="s">
        <v>118</v>
      </c>
      <c r="AU218" s="197" t="s">
        <v>83</v>
      </c>
      <c r="AY218" s="17" t="s">
        <v>116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81</v>
      </c>
      <c r="BK218" s="198">
        <f>ROUND(I218*H218,2)</f>
        <v>0</v>
      </c>
      <c r="BL218" s="17" t="s">
        <v>123</v>
      </c>
      <c r="BM218" s="197" t="s">
        <v>317</v>
      </c>
    </row>
    <row r="219" spans="1:65" s="2" customFormat="1" ht="24.2" customHeight="1">
      <c r="A219" s="34"/>
      <c r="B219" s="35"/>
      <c r="C219" s="186" t="s">
        <v>318</v>
      </c>
      <c r="D219" s="186" t="s">
        <v>118</v>
      </c>
      <c r="E219" s="187" t="s">
        <v>319</v>
      </c>
      <c r="F219" s="188" t="s">
        <v>183</v>
      </c>
      <c r="G219" s="189" t="s">
        <v>184</v>
      </c>
      <c r="H219" s="190">
        <v>382.03800000000001</v>
      </c>
      <c r="I219" s="191"/>
      <c r="J219" s="192">
        <f>ROUND(I219*H219,2)</f>
        <v>0</v>
      </c>
      <c r="K219" s="188" t="s">
        <v>122</v>
      </c>
      <c r="L219" s="39"/>
      <c r="M219" s="193" t="s">
        <v>1</v>
      </c>
      <c r="N219" s="194" t="s">
        <v>38</v>
      </c>
      <c r="O219" s="71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123</v>
      </c>
      <c r="AT219" s="197" t="s">
        <v>118</v>
      </c>
      <c r="AU219" s="197" t="s">
        <v>83</v>
      </c>
      <c r="AY219" s="17" t="s">
        <v>116</v>
      </c>
      <c r="BE219" s="198">
        <f>IF(N219="základní",J219,0)</f>
        <v>0</v>
      </c>
      <c r="BF219" s="198">
        <f>IF(N219="snížená",J219,0)</f>
        <v>0</v>
      </c>
      <c r="BG219" s="198">
        <f>IF(N219="zákl. přenesená",J219,0)</f>
        <v>0</v>
      </c>
      <c r="BH219" s="198">
        <f>IF(N219="sníž. přenesená",J219,0)</f>
        <v>0</v>
      </c>
      <c r="BI219" s="198">
        <f>IF(N219="nulová",J219,0)</f>
        <v>0</v>
      </c>
      <c r="BJ219" s="17" t="s">
        <v>81</v>
      </c>
      <c r="BK219" s="198">
        <f>ROUND(I219*H219,2)</f>
        <v>0</v>
      </c>
      <c r="BL219" s="17" t="s">
        <v>123</v>
      </c>
      <c r="BM219" s="197" t="s">
        <v>320</v>
      </c>
    </row>
    <row r="220" spans="1:65" s="12" customFormat="1" ht="22.9" customHeight="1">
      <c r="B220" s="170"/>
      <c r="C220" s="171"/>
      <c r="D220" s="172" t="s">
        <v>72</v>
      </c>
      <c r="E220" s="184" t="s">
        <v>321</v>
      </c>
      <c r="F220" s="184" t="s">
        <v>322</v>
      </c>
      <c r="G220" s="171"/>
      <c r="H220" s="171"/>
      <c r="I220" s="174"/>
      <c r="J220" s="185">
        <f>BK220</f>
        <v>0</v>
      </c>
      <c r="K220" s="171"/>
      <c r="L220" s="176"/>
      <c r="M220" s="177"/>
      <c r="N220" s="178"/>
      <c r="O220" s="178"/>
      <c r="P220" s="179">
        <f>P221</f>
        <v>0</v>
      </c>
      <c r="Q220" s="178"/>
      <c r="R220" s="179">
        <f>R221</f>
        <v>0</v>
      </c>
      <c r="S220" s="178"/>
      <c r="T220" s="180">
        <f>T221</f>
        <v>0</v>
      </c>
      <c r="AR220" s="181" t="s">
        <v>81</v>
      </c>
      <c r="AT220" s="182" t="s">
        <v>72</v>
      </c>
      <c r="AU220" s="182" t="s">
        <v>81</v>
      </c>
      <c r="AY220" s="181" t="s">
        <v>116</v>
      </c>
      <c r="BK220" s="183">
        <f>BK221</f>
        <v>0</v>
      </c>
    </row>
    <row r="221" spans="1:65" s="2" customFormat="1" ht="24.2" customHeight="1">
      <c r="A221" s="34"/>
      <c r="B221" s="35"/>
      <c r="C221" s="186" t="s">
        <v>323</v>
      </c>
      <c r="D221" s="186" t="s">
        <v>118</v>
      </c>
      <c r="E221" s="187" t="s">
        <v>324</v>
      </c>
      <c r="F221" s="188" t="s">
        <v>325</v>
      </c>
      <c r="G221" s="189" t="s">
        <v>184</v>
      </c>
      <c r="H221" s="190">
        <v>73.153999999999996</v>
      </c>
      <c r="I221" s="191"/>
      <c r="J221" s="192">
        <f>ROUND(I221*H221,2)</f>
        <v>0</v>
      </c>
      <c r="K221" s="188" t="s">
        <v>122</v>
      </c>
      <c r="L221" s="39"/>
      <c r="M221" s="242" t="s">
        <v>1</v>
      </c>
      <c r="N221" s="243" t="s">
        <v>38</v>
      </c>
      <c r="O221" s="244"/>
      <c r="P221" s="245">
        <f>O221*H221</f>
        <v>0</v>
      </c>
      <c r="Q221" s="245">
        <v>0</v>
      </c>
      <c r="R221" s="245">
        <f>Q221*H221</f>
        <v>0</v>
      </c>
      <c r="S221" s="245">
        <v>0</v>
      </c>
      <c r="T221" s="24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123</v>
      </c>
      <c r="AT221" s="197" t="s">
        <v>118</v>
      </c>
      <c r="AU221" s="197" t="s">
        <v>83</v>
      </c>
      <c r="AY221" s="17" t="s">
        <v>116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7" t="s">
        <v>81</v>
      </c>
      <c r="BK221" s="198">
        <f>ROUND(I221*H221,2)</f>
        <v>0</v>
      </c>
      <c r="BL221" s="17" t="s">
        <v>123</v>
      </c>
      <c r="BM221" s="197" t="s">
        <v>326</v>
      </c>
    </row>
    <row r="222" spans="1:65" s="2" customFormat="1" ht="6.95" customHeight="1">
      <c r="A222" s="34"/>
      <c r="B222" s="54"/>
      <c r="C222" s="55"/>
      <c r="D222" s="55"/>
      <c r="E222" s="55"/>
      <c r="F222" s="55"/>
      <c r="G222" s="55"/>
      <c r="H222" s="55"/>
      <c r="I222" s="55"/>
      <c r="J222" s="55"/>
      <c r="K222" s="55"/>
      <c r="L222" s="39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sheetProtection algorithmName="SHA-512" hashValue="ELMDkqGvGM4S3RFWnc+yRgjn1/4BbVAbgg3ZfKFRf4L1iia4Xw976r6Ya3VLt7eaPp/1FfkPheE+ViO1dk9w4A==" saltValue="hxxpASQg0IsSyq9Tyx6ddGXCZq0EiTYLPKyvOKb3tKWwQNzSTO+NKmtVJD26MESm5gFCg7xxG13Ph/a/6YxN5w==" spinCount="100000" sheet="1" objects="1" scenarios="1" formatColumns="0" formatRows="0" autoFilter="0"/>
  <autoFilter ref="C121:K22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7" fitToHeight="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opLeftCell="A7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87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1" t="str">
        <f>'Rekapitulace stavby'!K6</f>
        <v>Obnova místních komunikací v obci Koryta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88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327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>
        <f>'Rekapitulace stavby'!AN8</f>
        <v>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23</v>
      </c>
      <c r="E14" s="34"/>
      <c r="F14" s="34"/>
      <c r="G14" s="34"/>
      <c r="H14" s="34"/>
      <c r="I14" s="112" t="s">
        <v>24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25</v>
      </c>
      <c r="F15" s="34"/>
      <c r="G15" s="34"/>
      <c r="H15" s="34"/>
      <c r="I15" s="112" t="s">
        <v>26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24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24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24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37</v>
      </c>
      <c r="E33" s="112" t="s">
        <v>38</v>
      </c>
      <c r="F33" s="123">
        <f>ROUND((SUM(BE119:BE142)),  2)</f>
        <v>0</v>
      </c>
      <c r="G33" s="34"/>
      <c r="H33" s="34"/>
      <c r="I33" s="124">
        <v>0.21</v>
      </c>
      <c r="J33" s="123">
        <f>ROUND(((SUM(BE119:BE142))*I33),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39</v>
      </c>
      <c r="F34" s="123">
        <f>ROUND((SUM(BF119:BF142)),  2)</f>
        <v>0</v>
      </c>
      <c r="G34" s="34"/>
      <c r="H34" s="34"/>
      <c r="I34" s="124">
        <v>0.15</v>
      </c>
      <c r="J34" s="123">
        <f>ROUND(((SUM(BF119:BF142))*I34),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40</v>
      </c>
      <c r="F35" s="123">
        <f>ROUND((SUM(BG119:BG142)),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41</v>
      </c>
      <c r="F36" s="123">
        <f>ROUND((SUM(BH119:BH142)),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42</v>
      </c>
      <c r="F37" s="123">
        <f>ROUND((SUM(BI119:BI142)),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89" t="str">
        <f>E7</f>
        <v>Obnova místních komunikací v obci Koryta</v>
      </c>
      <c r="F85" s="290"/>
      <c r="G85" s="290"/>
      <c r="H85" s="29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8" t="str">
        <f>E9</f>
        <v>VRN - Vedlejší rozpočtové náklady</v>
      </c>
      <c r="F87" s="288"/>
      <c r="G87" s="288"/>
      <c r="H87" s="288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0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23</v>
      </c>
      <c r="D91" s="36"/>
      <c r="E91" s="36"/>
      <c r="F91" s="27" t="str">
        <f>E15</f>
        <v>Obec Koryta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91</v>
      </c>
      <c r="D94" s="144"/>
      <c r="E94" s="144"/>
      <c r="F94" s="144"/>
      <c r="G94" s="144"/>
      <c r="H94" s="144"/>
      <c r="I94" s="144"/>
      <c r="J94" s="145" t="s">
        <v>92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93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94</v>
      </c>
    </row>
    <row r="97" spans="1:31" s="9" customFormat="1" ht="24.95" customHeight="1">
      <c r="B97" s="147"/>
      <c r="C97" s="148"/>
      <c r="D97" s="149" t="s">
        <v>328</v>
      </c>
      <c r="E97" s="150"/>
      <c r="F97" s="150"/>
      <c r="G97" s="150"/>
      <c r="H97" s="150"/>
      <c r="I97" s="150"/>
      <c r="J97" s="151">
        <f>J120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329</v>
      </c>
      <c r="E98" s="156"/>
      <c r="F98" s="156"/>
      <c r="G98" s="156"/>
      <c r="H98" s="156"/>
      <c r="I98" s="156"/>
      <c r="J98" s="157">
        <f>J121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330</v>
      </c>
      <c r="E99" s="156"/>
      <c r="F99" s="156"/>
      <c r="G99" s="156"/>
      <c r="H99" s="156"/>
      <c r="I99" s="156"/>
      <c r="J99" s="157">
        <f>J138</f>
        <v>0</v>
      </c>
      <c r="K99" s="154"/>
      <c r="L99" s="158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5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5" customHeight="1">
      <c r="A106" s="34"/>
      <c r="B106" s="35"/>
      <c r="C106" s="23" t="s">
        <v>101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6.5" customHeight="1">
      <c r="A109" s="34"/>
      <c r="B109" s="35"/>
      <c r="C109" s="36"/>
      <c r="D109" s="36"/>
      <c r="E109" s="289" t="str">
        <f>E7</f>
        <v>Obnova místních komunikací v obci Koryta</v>
      </c>
      <c r="F109" s="290"/>
      <c r="G109" s="290"/>
      <c r="H109" s="290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88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58" t="str">
        <f>E9</f>
        <v>VRN - Vedlejší rozpočtové náklady</v>
      </c>
      <c r="F111" s="288"/>
      <c r="G111" s="288"/>
      <c r="H111" s="288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 xml:space="preserve"> </v>
      </c>
      <c r="G113" s="36"/>
      <c r="H113" s="36"/>
      <c r="I113" s="29" t="s">
        <v>22</v>
      </c>
      <c r="J113" s="66">
        <f>IF(J12="","",J12)</f>
        <v>0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9" t="s">
        <v>23</v>
      </c>
      <c r="D115" s="36"/>
      <c r="E115" s="36"/>
      <c r="F115" s="27" t="str">
        <f>E15</f>
        <v>Obec Koryta</v>
      </c>
      <c r="G115" s="36"/>
      <c r="H115" s="36"/>
      <c r="I115" s="29" t="s">
        <v>29</v>
      </c>
      <c r="J115" s="32" t="str">
        <f>E21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9" t="s">
        <v>27</v>
      </c>
      <c r="D116" s="36"/>
      <c r="E116" s="36"/>
      <c r="F116" s="27" t="str">
        <f>IF(E18="","",E18)</f>
        <v>Vyplň údaj</v>
      </c>
      <c r="G116" s="36"/>
      <c r="H116" s="36"/>
      <c r="I116" s="29" t="s">
        <v>31</v>
      </c>
      <c r="J116" s="32" t="str">
        <f>E24</f>
        <v xml:space="preserve"> 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59"/>
      <c r="B118" s="160"/>
      <c r="C118" s="161" t="s">
        <v>102</v>
      </c>
      <c r="D118" s="162" t="s">
        <v>58</v>
      </c>
      <c r="E118" s="162" t="s">
        <v>54</v>
      </c>
      <c r="F118" s="162" t="s">
        <v>55</v>
      </c>
      <c r="G118" s="162" t="s">
        <v>103</v>
      </c>
      <c r="H118" s="162" t="s">
        <v>104</v>
      </c>
      <c r="I118" s="162" t="s">
        <v>105</v>
      </c>
      <c r="J118" s="162" t="s">
        <v>92</v>
      </c>
      <c r="K118" s="163" t="s">
        <v>106</v>
      </c>
      <c r="L118" s="164"/>
      <c r="M118" s="75" t="s">
        <v>1</v>
      </c>
      <c r="N118" s="76" t="s">
        <v>37</v>
      </c>
      <c r="O118" s="76" t="s">
        <v>107</v>
      </c>
      <c r="P118" s="76" t="s">
        <v>108</v>
      </c>
      <c r="Q118" s="76" t="s">
        <v>109</v>
      </c>
      <c r="R118" s="76" t="s">
        <v>110</v>
      </c>
      <c r="S118" s="76" t="s">
        <v>111</v>
      </c>
      <c r="T118" s="77" t="s">
        <v>112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2" customFormat="1" ht="22.9" customHeight="1">
      <c r="A119" s="34"/>
      <c r="B119" s="35"/>
      <c r="C119" s="82" t="s">
        <v>113</v>
      </c>
      <c r="D119" s="36"/>
      <c r="E119" s="36"/>
      <c r="F119" s="36"/>
      <c r="G119" s="36"/>
      <c r="H119" s="36"/>
      <c r="I119" s="36"/>
      <c r="J119" s="165">
        <f>BK119</f>
        <v>0</v>
      </c>
      <c r="K119" s="36"/>
      <c r="L119" s="39"/>
      <c r="M119" s="78"/>
      <c r="N119" s="166"/>
      <c r="O119" s="79"/>
      <c r="P119" s="167">
        <f>P120</f>
        <v>0</v>
      </c>
      <c r="Q119" s="79"/>
      <c r="R119" s="167">
        <f>R120</f>
        <v>0</v>
      </c>
      <c r="S119" s="79"/>
      <c r="T119" s="168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72</v>
      </c>
      <c r="AU119" s="17" t="s">
        <v>94</v>
      </c>
      <c r="BK119" s="169">
        <f>BK120</f>
        <v>0</v>
      </c>
    </row>
    <row r="120" spans="1:65" s="12" customFormat="1" ht="25.9" customHeight="1">
      <c r="B120" s="170"/>
      <c r="C120" s="171"/>
      <c r="D120" s="172" t="s">
        <v>72</v>
      </c>
      <c r="E120" s="173" t="s">
        <v>331</v>
      </c>
      <c r="F120" s="173" t="s">
        <v>332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P121+P138</f>
        <v>0</v>
      </c>
      <c r="Q120" s="178"/>
      <c r="R120" s="179">
        <f>R121+R138</f>
        <v>0</v>
      </c>
      <c r="S120" s="178"/>
      <c r="T120" s="180">
        <f>T121+T138</f>
        <v>0</v>
      </c>
      <c r="AR120" s="181" t="s">
        <v>123</v>
      </c>
      <c r="AT120" s="182" t="s">
        <v>72</v>
      </c>
      <c r="AU120" s="182" t="s">
        <v>73</v>
      </c>
      <c r="AY120" s="181" t="s">
        <v>116</v>
      </c>
      <c r="BK120" s="183">
        <f>BK121+BK138</f>
        <v>0</v>
      </c>
    </row>
    <row r="121" spans="1:65" s="12" customFormat="1" ht="22.9" customHeight="1">
      <c r="B121" s="170"/>
      <c r="C121" s="171"/>
      <c r="D121" s="172" t="s">
        <v>72</v>
      </c>
      <c r="E121" s="184" t="s">
        <v>333</v>
      </c>
      <c r="F121" s="184" t="s">
        <v>334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SUM(P122:P137)</f>
        <v>0</v>
      </c>
      <c r="Q121" s="178"/>
      <c r="R121" s="179">
        <f>SUM(R122:R137)</f>
        <v>0</v>
      </c>
      <c r="S121" s="178"/>
      <c r="T121" s="180">
        <f>SUM(T122:T137)</f>
        <v>0</v>
      </c>
      <c r="AR121" s="181" t="s">
        <v>123</v>
      </c>
      <c r="AT121" s="182" t="s">
        <v>72</v>
      </c>
      <c r="AU121" s="182" t="s">
        <v>81</v>
      </c>
      <c r="AY121" s="181" t="s">
        <v>116</v>
      </c>
      <c r="BK121" s="183">
        <f>SUM(BK122:BK137)</f>
        <v>0</v>
      </c>
    </row>
    <row r="122" spans="1:65" s="2" customFormat="1" ht="24.2" customHeight="1">
      <c r="A122" s="34"/>
      <c r="B122" s="35"/>
      <c r="C122" s="186" t="s">
        <v>81</v>
      </c>
      <c r="D122" s="186" t="s">
        <v>118</v>
      </c>
      <c r="E122" s="187" t="s">
        <v>335</v>
      </c>
      <c r="F122" s="188" t="s">
        <v>336</v>
      </c>
      <c r="G122" s="189" t="s">
        <v>337</v>
      </c>
      <c r="H122" s="190">
        <v>1</v>
      </c>
      <c r="I122" s="191"/>
      <c r="J122" s="192">
        <f t="shared" ref="J122:J137" si="0">ROUND(I122*H122,2)</f>
        <v>0</v>
      </c>
      <c r="K122" s="188" t="s">
        <v>1</v>
      </c>
      <c r="L122" s="39"/>
      <c r="M122" s="193" t="s">
        <v>1</v>
      </c>
      <c r="N122" s="194" t="s">
        <v>38</v>
      </c>
      <c r="O122" s="71"/>
      <c r="P122" s="195">
        <f t="shared" ref="P122:P137" si="1">O122*H122</f>
        <v>0</v>
      </c>
      <c r="Q122" s="195">
        <v>0</v>
      </c>
      <c r="R122" s="195">
        <f t="shared" ref="R122:R137" si="2">Q122*H122</f>
        <v>0</v>
      </c>
      <c r="S122" s="195">
        <v>0</v>
      </c>
      <c r="T122" s="196">
        <f t="shared" ref="T122:T137" si="3"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338</v>
      </c>
      <c r="AT122" s="197" t="s">
        <v>118</v>
      </c>
      <c r="AU122" s="197" t="s">
        <v>83</v>
      </c>
      <c r="AY122" s="17" t="s">
        <v>116</v>
      </c>
      <c r="BE122" s="198">
        <f t="shared" ref="BE122:BE137" si="4">IF(N122="základní",J122,0)</f>
        <v>0</v>
      </c>
      <c r="BF122" s="198">
        <f t="shared" ref="BF122:BF137" si="5">IF(N122="snížená",J122,0)</f>
        <v>0</v>
      </c>
      <c r="BG122" s="198">
        <f t="shared" ref="BG122:BG137" si="6">IF(N122="zákl. přenesená",J122,0)</f>
        <v>0</v>
      </c>
      <c r="BH122" s="198">
        <f t="shared" ref="BH122:BH137" si="7">IF(N122="sníž. přenesená",J122,0)</f>
        <v>0</v>
      </c>
      <c r="BI122" s="198">
        <f t="shared" ref="BI122:BI137" si="8">IF(N122="nulová",J122,0)</f>
        <v>0</v>
      </c>
      <c r="BJ122" s="17" t="s">
        <v>81</v>
      </c>
      <c r="BK122" s="198">
        <f t="shared" ref="BK122:BK137" si="9">ROUND(I122*H122,2)</f>
        <v>0</v>
      </c>
      <c r="BL122" s="17" t="s">
        <v>338</v>
      </c>
      <c r="BM122" s="197" t="s">
        <v>339</v>
      </c>
    </row>
    <row r="123" spans="1:65" s="2" customFormat="1" ht="14.45" customHeight="1">
      <c r="A123" s="34"/>
      <c r="B123" s="35"/>
      <c r="C123" s="186" t="s">
        <v>83</v>
      </c>
      <c r="D123" s="186" t="s">
        <v>118</v>
      </c>
      <c r="E123" s="187" t="s">
        <v>340</v>
      </c>
      <c r="F123" s="188" t="s">
        <v>341</v>
      </c>
      <c r="G123" s="189" t="s">
        <v>337</v>
      </c>
      <c r="H123" s="190">
        <v>1</v>
      </c>
      <c r="I123" s="191"/>
      <c r="J123" s="192">
        <f t="shared" si="0"/>
        <v>0</v>
      </c>
      <c r="K123" s="188" t="s">
        <v>1</v>
      </c>
      <c r="L123" s="39"/>
      <c r="M123" s="193" t="s">
        <v>1</v>
      </c>
      <c r="N123" s="194" t="s">
        <v>38</v>
      </c>
      <c r="O123" s="71"/>
      <c r="P123" s="195">
        <f t="shared" si="1"/>
        <v>0</v>
      </c>
      <c r="Q123" s="195">
        <v>0</v>
      </c>
      <c r="R123" s="195">
        <f t="shared" si="2"/>
        <v>0</v>
      </c>
      <c r="S123" s="195">
        <v>0</v>
      </c>
      <c r="T123" s="196">
        <f t="shared" si="3"/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338</v>
      </c>
      <c r="AT123" s="197" t="s">
        <v>118</v>
      </c>
      <c r="AU123" s="197" t="s">
        <v>83</v>
      </c>
      <c r="AY123" s="17" t="s">
        <v>116</v>
      </c>
      <c r="BE123" s="198">
        <f t="shared" si="4"/>
        <v>0</v>
      </c>
      <c r="BF123" s="198">
        <f t="shared" si="5"/>
        <v>0</v>
      </c>
      <c r="BG123" s="198">
        <f t="shared" si="6"/>
        <v>0</v>
      </c>
      <c r="BH123" s="198">
        <f t="shared" si="7"/>
        <v>0</v>
      </c>
      <c r="BI123" s="198">
        <f t="shared" si="8"/>
        <v>0</v>
      </c>
      <c r="BJ123" s="17" t="s">
        <v>81</v>
      </c>
      <c r="BK123" s="198">
        <f t="shared" si="9"/>
        <v>0</v>
      </c>
      <c r="BL123" s="17" t="s">
        <v>338</v>
      </c>
      <c r="BM123" s="197" t="s">
        <v>342</v>
      </c>
    </row>
    <row r="124" spans="1:65" s="2" customFormat="1" ht="14.45" customHeight="1">
      <c r="A124" s="34"/>
      <c r="B124" s="35"/>
      <c r="C124" s="186" t="s">
        <v>131</v>
      </c>
      <c r="D124" s="186" t="s">
        <v>118</v>
      </c>
      <c r="E124" s="187" t="s">
        <v>343</v>
      </c>
      <c r="F124" s="188" t="s">
        <v>344</v>
      </c>
      <c r="G124" s="189" t="s">
        <v>337</v>
      </c>
      <c r="H124" s="190">
        <v>1</v>
      </c>
      <c r="I124" s="191"/>
      <c r="J124" s="192">
        <f t="shared" si="0"/>
        <v>0</v>
      </c>
      <c r="K124" s="188" t="s">
        <v>1</v>
      </c>
      <c r="L124" s="39"/>
      <c r="M124" s="193" t="s">
        <v>1</v>
      </c>
      <c r="N124" s="194" t="s">
        <v>38</v>
      </c>
      <c r="O124" s="71"/>
      <c r="P124" s="195">
        <f t="shared" si="1"/>
        <v>0</v>
      </c>
      <c r="Q124" s="195">
        <v>0</v>
      </c>
      <c r="R124" s="195">
        <f t="shared" si="2"/>
        <v>0</v>
      </c>
      <c r="S124" s="195">
        <v>0</v>
      </c>
      <c r="T124" s="196">
        <f t="shared" si="3"/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338</v>
      </c>
      <c r="AT124" s="197" t="s">
        <v>118</v>
      </c>
      <c r="AU124" s="197" t="s">
        <v>83</v>
      </c>
      <c r="AY124" s="17" t="s">
        <v>116</v>
      </c>
      <c r="BE124" s="198">
        <f t="shared" si="4"/>
        <v>0</v>
      </c>
      <c r="BF124" s="198">
        <f t="shared" si="5"/>
        <v>0</v>
      </c>
      <c r="BG124" s="198">
        <f t="shared" si="6"/>
        <v>0</v>
      </c>
      <c r="BH124" s="198">
        <f t="shared" si="7"/>
        <v>0</v>
      </c>
      <c r="BI124" s="198">
        <f t="shared" si="8"/>
        <v>0</v>
      </c>
      <c r="BJ124" s="17" t="s">
        <v>81</v>
      </c>
      <c r="BK124" s="198">
        <f t="shared" si="9"/>
        <v>0</v>
      </c>
      <c r="BL124" s="17" t="s">
        <v>338</v>
      </c>
      <c r="BM124" s="197" t="s">
        <v>345</v>
      </c>
    </row>
    <row r="125" spans="1:65" s="2" customFormat="1" ht="24.2" customHeight="1">
      <c r="A125" s="34"/>
      <c r="B125" s="35"/>
      <c r="C125" s="186" t="s">
        <v>123</v>
      </c>
      <c r="D125" s="186" t="s">
        <v>118</v>
      </c>
      <c r="E125" s="187" t="s">
        <v>346</v>
      </c>
      <c r="F125" s="188" t="s">
        <v>347</v>
      </c>
      <c r="G125" s="189" t="s">
        <v>337</v>
      </c>
      <c r="H125" s="190">
        <v>1</v>
      </c>
      <c r="I125" s="191"/>
      <c r="J125" s="192">
        <f t="shared" si="0"/>
        <v>0</v>
      </c>
      <c r="K125" s="188" t="s">
        <v>1</v>
      </c>
      <c r="L125" s="39"/>
      <c r="M125" s="193" t="s">
        <v>1</v>
      </c>
      <c r="N125" s="194" t="s">
        <v>38</v>
      </c>
      <c r="O125" s="71"/>
      <c r="P125" s="195">
        <f t="shared" si="1"/>
        <v>0</v>
      </c>
      <c r="Q125" s="195">
        <v>0</v>
      </c>
      <c r="R125" s="195">
        <f t="shared" si="2"/>
        <v>0</v>
      </c>
      <c r="S125" s="195">
        <v>0</v>
      </c>
      <c r="T125" s="196">
        <f t="shared" si="3"/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338</v>
      </c>
      <c r="AT125" s="197" t="s">
        <v>118</v>
      </c>
      <c r="AU125" s="197" t="s">
        <v>83</v>
      </c>
      <c r="AY125" s="17" t="s">
        <v>116</v>
      </c>
      <c r="BE125" s="198">
        <f t="shared" si="4"/>
        <v>0</v>
      </c>
      <c r="BF125" s="198">
        <f t="shared" si="5"/>
        <v>0</v>
      </c>
      <c r="BG125" s="198">
        <f t="shared" si="6"/>
        <v>0</v>
      </c>
      <c r="BH125" s="198">
        <f t="shared" si="7"/>
        <v>0</v>
      </c>
      <c r="BI125" s="198">
        <f t="shared" si="8"/>
        <v>0</v>
      </c>
      <c r="BJ125" s="17" t="s">
        <v>81</v>
      </c>
      <c r="BK125" s="198">
        <f t="shared" si="9"/>
        <v>0</v>
      </c>
      <c r="BL125" s="17" t="s">
        <v>338</v>
      </c>
      <c r="BM125" s="197" t="s">
        <v>348</v>
      </c>
    </row>
    <row r="126" spans="1:65" s="2" customFormat="1" ht="37.9" customHeight="1">
      <c r="A126" s="34"/>
      <c r="B126" s="35"/>
      <c r="C126" s="186" t="s">
        <v>140</v>
      </c>
      <c r="D126" s="186" t="s">
        <v>118</v>
      </c>
      <c r="E126" s="187" t="s">
        <v>349</v>
      </c>
      <c r="F126" s="188" t="s">
        <v>350</v>
      </c>
      <c r="G126" s="189" t="s">
        <v>337</v>
      </c>
      <c r="H126" s="190">
        <v>1</v>
      </c>
      <c r="I126" s="191"/>
      <c r="J126" s="192">
        <f t="shared" si="0"/>
        <v>0</v>
      </c>
      <c r="K126" s="188" t="s">
        <v>1</v>
      </c>
      <c r="L126" s="39"/>
      <c r="M126" s="193" t="s">
        <v>1</v>
      </c>
      <c r="N126" s="194" t="s">
        <v>38</v>
      </c>
      <c r="O126" s="71"/>
      <c r="P126" s="195">
        <f t="shared" si="1"/>
        <v>0</v>
      </c>
      <c r="Q126" s="195">
        <v>0</v>
      </c>
      <c r="R126" s="195">
        <f t="shared" si="2"/>
        <v>0</v>
      </c>
      <c r="S126" s="195">
        <v>0</v>
      </c>
      <c r="T126" s="196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338</v>
      </c>
      <c r="AT126" s="197" t="s">
        <v>118</v>
      </c>
      <c r="AU126" s="197" t="s">
        <v>83</v>
      </c>
      <c r="AY126" s="17" t="s">
        <v>116</v>
      </c>
      <c r="BE126" s="198">
        <f t="shared" si="4"/>
        <v>0</v>
      </c>
      <c r="BF126" s="198">
        <f t="shared" si="5"/>
        <v>0</v>
      </c>
      <c r="BG126" s="198">
        <f t="shared" si="6"/>
        <v>0</v>
      </c>
      <c r="BH126" s="198">
        <f t="shared" si="7"/>
        <v>0</v>
      </c>
      <c r="BI126" s="198">
        <f t="shared" si="8"/>
        <v>0</v>
      </c>
      <c r="BJ126" s="17" t="s">
        <v>81</v>
      </c>
      <c r="BK126" s="198">
        <f t="shared" si="9"/>
        <v>0</v>
      </c>
      <c r="BL126" s="17" t="s">
        <v>338</v>
      </c>
      <c r="BM126" s="197" t="s">
        <v>351</v>
      </c>
    </row>
    <row r="127" spans="1:65" s="2" customFormat="1" ht="62.65" customHeight="1">
      <c r="A127" s="34"/>
      <c r="B127" s="35"/>
      <c r="C127" s="186" t="s">
        <v>146</v>
      </c>
      <c r="D127" s="186" t="s">
        <v>118</v>
      </c>
      <c r="E127" s="187" t="s">
        <v>352</v>
      </c>
      <c r="F127" s="188" t="s">
        <v>353</v>
      </c>
      <c r="G127" s="189" t="s">
        <v>337</v>
      </c>
      <c r="H127" s="190">
        <v>1</v>
      </c>
      <c r="I127" s="191"/>
      <c r="J127" s="192">
        <f t="shared" si="0"/>
        <v>0</v>
      </c>
      <c r="K127" s="188" t="s">
        <v>1</v>
      </c>
      <c r="L127" s="39"/>
      <c r="M127" s="193" t="s">
        <v>1</v>
      </c>
      <c r="N127" s="194" t="s">
        <v>38</v>
      </c>
      <c r="O127" s="71"/>
      <c r="P127" s="195">
        <f t="shared" si="1"/>
        <v>0</v>
      </c>
      <c r="Q127" s="195">
        <v>0</v>
      </c>
      <c r="R127" s="195">
        <f t="shared" si="2"/>
        <v>0</v>
      </c>
      <c r="S127" s="195">
        <v>0</v>
      </c>
      <c r="T127" s="196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338</v>
      </c>
      <c r="AT127" s="197" t="s">
        <v>118</v>
      </c>
      <c r="AU127" s="197" t="s">
        <v>83</v>
      </c>
      <c r="AY127" s="17" t="s">
        <v>116</v>
      </c>
      <c r="BE127" s="198">
        <f t="shared" si="4"/>
        <v>0</v>
      </c>
      <c r="BF127" s="198">
        <f t="shared" si="5"/>
        <v>0</v>
      </c>
      <c r="BG127" s="198">
        <f t="shared" si="6"/>
        <v>0</v>
      </c>
      <c r="BH127" s="198">
        <f t="shared" si="7"/>
        <v>0</v>
      </c>
      <c r="BI127" s="198">
        <f t="shared" si="8"/>
        <v>0</v>
      </c>
      <c r="BJ127" s="17" t="s">
        <v>81</v>
      </c>
      <c r="BK127" s="198">
        <f t="shared" si="9"/>
        <v>0</v>
      </c>
      <c r="BL127" s="17" t="s">
        <v>338</v>
      </c>
      <c r="BM127" s="197" t="s">
        <v>354</v>
      </c>
    </row>
    <row r="128" spans="1:65" s="2" customFormat="1" ht="24.2" customHeight="1">
      <c r="A128" s="34"/>
      <c r="B128" s="35"/>
      <c r="C128" s="186" t="s">
        <v>152</v>
      </c>
      <c r="D128" s="186" t="s">
        <v>118</v>
      </c>
      <c r="E128" s="187" t="s">
        <v>355</v>
      </c>
      <c r="F128" s="188" t="s">
        <v>356</v>
      </c>
      <c r="G128" s="189" t="s">
        <v>337</v>
      </c>
      <c r="H128" s="190">
        <v>1</v>
      </c>
      <c r="I128" s="191"/>
      <c r="J128" s="192">
        <f t="shared" si="0"/>
        <v>0</v>
      </c>
      <c r="K128" s="188" t="s">
        <v>1</v>
      </c>
      <c r="L128" s="39"/>
      <c r="M128" s="193" t="s">
        <v>1</v>
      </c>
      <c r="N128" s="194" t="s">
        <v>38</v>
      </c>
      <c r="O128" s="71"/>
      <c r="P128" s="195">
        <f t="shared" si="1"/>
        <v>0</v>
      </c>
      <c r="Q128" s="195">
        <v>0</v>
      </c>
      <c r="R128" s="195">
        <f t="shared" si="2"/>
        <v>0</v>
      </c>
      <c r="S128" s="195">
        <v>0</v>
      </c>
      <c r="T128" s="196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338</v>
      </c>
      <c r="AT128" s="197" t="s">
        <v>118</v>
      </c>
      <c r="AU128" s="197" t="s">
        <v>83</v>
      </c>
      <c r="AY128" s="17" t="s">
        <v>116</v>
      </c>
      <c r="BE128" s="198">
        <f t="shared" si="4"/>
        <v>0</v>
      </c>
      <c r="BF128" s="198">
        <f t="shared" si="5"/>
        <v>0</v>
      </c>
      <c r="BG128" s="198">
        <f t="shared" si="6"/>
        <v>0</v>
      </c>
      <c r="BH128" s="198">
        <f t="shared" si="7"/>
        <v>0</v>
      </c>
      <c r="BI128" s="198">
        <f t="shared" si="8"/>
        <v>0</v>
      </c>
      <c r="BJ128" s="17" t="s">
        <v>81</v>
      </c>
      <c r="BK128" s="198">
        <f t="shared" si="9"/>
        <v>0</v>
      </c>
      <c r="BL128" s="17" t="s">
        <v>338</v>
      </c>
      <c r="BM128" s="197" t="s">
        <v>357</v>
      </c>
    </row>
    <row r="129" spans="1:65" s="2" customFormat="1" ht="37.9" customHeight="1">
      <c r="A129" s="34"/>
      <c r="B129" s="35"/>
      <c r="C129" s="186" t="s">
        <v>157</v>
      </c>
      <c r="D129" s="186" t="s">
        <v>118</v>
      </c>
      <c r="E129" s="187" t="s">
        <v>358</v>
      </c>
      <c r="F129" s="188" t="s">
        <v>359</v>
      </c>
      <c r="G129" s="189" t="s">
        <v>337</v>
      </c>
      <c r="H129" s="190">
        <v>1</v>
      </c>
      <c r="I129" s="191"/>
      <c r="J129" s="192">
        <f t="shared" si="0"/>
        <v>0</v>
      </c>
      <c r="K129" s="188" t="s">
        <v>1</v>
      </c>
      <c r="L129" s="39"/>
      <c r="M129" s="193" t="s">
        <v>1</v>
      </c>
      <c r="N129" s="194" t="s">
        <v>38</v>
      </c>
      <c r="O129" s="71"/>
      <c r="P129" s="195">
        <f t="shared" si="1"/>
        <v>0</v>
      </c>
      <c r="Q129" s="195">
        <v>0</v>
      </c>
      <c r="R129" s="195">
        <f t="shared" si="2"/>
        <v>0</v>
      </c>
      <c r="S129" s="195">
        <v>0</v>
      </c>
      <c r="T129" s="196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338</v>
      </c>
      <c r="AT129" s="197" t="s">
        <v>118</v>
      </c>
      <c r="AU129" s="197" t="s">
        <v>83</v>
      </c>
      <c r="AY129" s="17" t="s">
        <v>116</v>
      </c>
      <c r="BE129" s="198">
        <f t="shared" si="4"/>
        <v>0</v>
      </c>
      <c r="BF129" s="198">
        <f t="shared" si="5"/>
        <v>0</v>
      </c>
      <c r="BG129" s="198">
        <f t="shared" si="6"/>
        <v>0</v>
      </c>
      <c r="BH129" s="198">
        <f t="shared" si="7"/>
        <v>0</v>
      </c>
      <c r="BI129" s="198">
        <f t="shared" si="8"/>
        <v>0</v>
      </c>
      <c r="BJ129" s="17" t="s">
        <v>81</v>
      </c>
      <c r="BK129" s="198">
        <f t="shared" si="9"/>
        <v>0</v>
      </c>
      <c r="BL129" s="17" t="s">
        <v>338</v>
      </c>
      <c r="BM129" s="197" t="s">
        <v>360</v>
      </c>
    </row>
    <row r="130" spans="1:65" s="2" customFormat="1" ht="62.65" customHeight="1">
      <c r="A130" s="34"/>
      <c r="B130" s="35"/>
      <c r="C130" s="186" t="s">
        <v>163</v>
      </c>
      <c r="D130" s="186" t="s">
        <v>118</v>
      </c>
      <c r="E130" s="187" t="s">
        <v>361</v>
      </c>
      <c r="F130" s="188" t="s">
        <v>362</v>
      </c>
      <c r="G130" s="189" t="s">
        <v>337</v>
      </c>
      <c r="H130" s="190">
        <v>1</v>
      </c>
      <c r="I130" s="191"/>
      <c r="J130" s="192">
        <f t="shared" si="0"/>
        <v>0</v>
      </c>
      <c r="K130" s="188" t="s">
        <v>1</v>
      </c>
      <c r="L130" s="39"/>
      <c r="M130" s="193" t="s">
        <v>1</v>
      </c>
      <c r="N130" s="194" t="s">
        <v>38</v>
      </c>
      <c r="O130" s="71"/>
      <c r="P130" s="195">
        <f t="shared" si="1"/>
        <v>0</v>
      </c>
      <c r="Q130" s="195">
        <v>0</v>
      </c>
      <c r="R130" s="195">
        <f t="shared" si="2"/>
        <v>0</v>
      </c>
      <c r="S130" s="195">
        <v>0</v>
      </c>
      <c r="T130" s="196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338</v>
      </c>
      <c r="AT130" s="197" t="s">
        <v>118</v>
      </c>
      <c r="AU130" s="197" t="s">
        <v>83</v>
      </c>
      <c r="AY130" s="17" t="s">
        <v>116</v>
      </c>
      <c r="BE130" s="198">
        <f t="shared" si="4"/>
        <v>0</v>
      </c>
      <c r="BF130" s="198">
        <f t="shared" si="5"/>
        <v>0</v>
      </c>
      <c r="BG130" s="198">
        <f t="shared" si="6"/>
        <v>0</v>
      </c>
      <c r="BH130" s="198">
        <f t="shared" si="7"/>
        <v>0</v>
      </c>
      <c r="BI130" s="198">
        <f t="shared" si="8"/>
        <v>0</v>
      </c>
      <c r="BJ130" s="17" t="s">
        <v>81</v>
      </c>
      <c r="BK130" s="198">
        <f t="shared" si="9"/>
        <v>0</v>
      </c>
      <c r="BL130" s="17" t="s">
        <v>338</v>
      </c>
      <c r="BM130" s="197" t="s">
        <v>363</v>
      </c>
    </row>
    <row r="131" spans="1:65" s="2" customFormat="1" ht="24.2" customHeight="1">
      <c r="A131" s="34"/>
      <c r="B131" s="35"/>
      <c r="C131" s="186" t="s">
        <v>169</v>
      </c>
      <c r="D131" s="186" t="s">
        <v>118</v>
      </c>
      <c r="E131" s="187" t="s">
        <v>364</v>
      </c>
      <c r="F131" s="188" t="s">
        <v>365</v>
      </c>
      <c r="G131" s="189" t="s">
        <v>337</v>
      </c>
      <c r="H131" s="190">
        <v>1</v>
      </c>
      <c r="I131" s="191"/>
      <c r="J131" s="192">
        <f t="shared" si="0"/>
        <v>0</v>
      </c>
      <c r="K131" s="188" t="s">
        <v>1</v>
      </c>
      <c r="L131" s="39"/>
      <c r="M131" s="193" t="s">
        <v>1</v>
      </c>
      <c r="N131" s="194" t="s">
        <v>38</v>
      </c>
      <c r="O131" s="71"/>
      <c r="P131" s="195">
        <f t="shared" si="1"/>
        <v>0</v>
      </c>
      <c r="Q131" s="195">
        <v>0</v>
      </c>
      <c r="R131" s="195">
        <f t="shared" si="2"/>
        <v>0</v>
      </c>
      <c r="S131" s="195">
        <v>0</v>
      </c>
      <c r="T131" s="196">
        <f t="shared" si="3"/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338</v>
      </c>
      <c r="AT131" s="197" t="s">
        <v>118</v>
      </c>
      <c r="AU131" s="197" t="s">
        <v>83</v>
      </c>
      <c r="AY131" s="17" t="s">
        <v>116</v>
      </c>
      <c r="BE131" s="198">
        <f t="shared" si="4"/>
        <v>0</v>
      </c>
      <c r="BF131" s="198">
        <f t="shared" si="5"/>
        <v>0</v>
      </c>
      <c r="BG131" s="198">
        <f t="shared" si="6"/>
        <v>0</v>
      </c>
      <c r="BH131" s="198">
        <f t="shared" si="7"/>
        <v>0</v>
      </c>
      <c r="BI131" s="198">
        <f t="shared" si="8"/>
        <v>0</v>
      </c>
      <c r="BJ131" s="17" t="s">
        <v>81</v>
      </c>
      <c r="BK131" s="198">
        <f t="shared" si="9"/>
        <v>0</v>
      </c>
      <c r="BL131" s="17" t="s">
        <v>338</v>
      </c>
      <c r="BM131" s="197" t="s">
        <v>366</v>
      </c>
    </row>
    <row r="132" spans="1:65" s="2" customFormat="1" ht="24.2" customHeight="1">
      <c r="A132" s="34"/>
      <c r="B132" s="35"/>
      <c r="C132" s="186" t="s">
        <v>175</v>
      </c>
      <c r="D132" s="186" t="s">
        <v>118</v>
      </c>
      <c r="E132" s="187" t="s">
        <v>367</v>
      </c>
      <c r="F132" s="188" t="s">
        <v>368</v>
      </c>
      <c r="G132" s="189" t="s">
        <v>369</v>
      </c>
      <c r="H132" s="190">
        <v>2</v>
      </c>
      <c r="I132" s="191"/>
      <c r="J132" s="192">
        <f t="shared" si="0"/>
        <v>0</v>
      </c>
      <c r="K132" s="188" t="s">
        <v>1</v>
      </c>
      <c r="L132" s="39"/>
      <c r="M132" s="193" t="s">
        <v>1</v>
      </c>
      <c r="N132" s="194" t="s">
        <v>38</v>
      </c>
      <c r="O132" s="71"/>
      <c r="P132" s="195">
        <f t="shared" si="1"/>
        <v>0</v>
      </c>
      <c r="Q132" s="195">
        <v>0</v>
      </c>
      <c r="R132" s="195">
        <f t="shared" si="2"/>
        <v>0</v>
      </c>
      <c r="S132" s="195">
        <v>0</v>
      </c>
      <c r="T132" s="196">
        <f t="shared" si="3"/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338</v>
      </c>
      <c r="AT132" s="197" t="s">
        <v>118</v>
      </c>
      <c r="AU132" s="197" t="s">
        <v>83</v>
      </c>
      <c r="AY132" s="17" t="s">
        <v>116</v>
      </c>
      <c r="BE132" s="198">
        <f t="shared" si="4"/>
        <v>0</v>
      </c>
      <c r="BF132" s="198">
        <f t="shared" si="5"/>
        <v>0</v>
      </c>
      <c r="BG132" s="198">
        <f t="shared" si="6"/>
        <v>0</v>
      </c>
      <c r="BH132" s="198">
        <f t="shared" si="7"/>
        <v>0</v>
      </c>
      <c r="BI132" s="198">
        <f t="shared" si="8"/>
        <v>0</v>
      </c>
      <c r="BJ132" s="17" t="s">
        <v>81</v>
      </c>
      <c r="BK132" s="198">
        <f t="shared" si="9"/>
        <v>0</v>
      </c>
      <c r="BL132" s="17" t="s">
        <v>338</v>
      </c>
      <c r="BM132" s="197" t="s">
        <v>370</v>
      </c>
    </row>
    <row r="133" spans="1:65" s="2" customFormat="1" ht="14.45" customHeight="1">
      <c r="A133" s="34"/>
      <c r="B133" s="35"/>
      <c r="C133" s="186" t="s">
        <v>181</v>
      </c>
      <c r="D133" s="186" t="s">
        <v>118</v>
      </c>
      <c r="E133" s="187" t="s">
        <v>371</v>
      </c>
      <c r="F133" s="188" t="s">
        <v>372</v>
      </c>
      <c r="G133" s="189" t="s">
        <v>337</v>
      </c>
      <c r="H133" s="190">
        <v>1</v>
      </c>
      <c r="I133" s="191"/>
      <c r="J133" s="192">
        <f t="shared" si="0"/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 t="shared" si="1"/>
        <v>0</v>
      </c>
      <c r="Q133" s="195">
        <v>0</v>
      </c>
      <c r="R133" s="195">
        <f t="shared" si="2"/>
        <v>0</v>
      </c>
      <c r="S133" s="195">
        <v>0</v>
      </c>
      <c r="T133" s="196">
        <f t="shared" si="3"/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338</v>
      </c>
      <c r="AT133" s="197" t="s">
        <v>118</v>
      </c>
      <c r="AU133" s="197" t="s">
        <v>83</v>
      </c>
      <c r="AY133" s="17" t="s">
        <v>116</v>
      </c>
      <c r="BE133" s="198">
        <f t="shared" si="4"/>
        <v>0</v>
      </c>
      <c r="BF133" s="198">
        <f t="shared" si="5"/>
        <v>0</v>
      </c>
      <c r="BG133" s="198">
        <f t="shared" si="6"/>
        <v>0</v>
      </c>
      <c r="BH133" s="198">
        <f t="shared" si="7"/>
        <v>0</v>
      </c>
      <c r="BI133" s="198">
        <f t="shared" si="8"/>
        <v>0</v>
      </c>
      <c r="BJ133" s="17" t="s">
        <v>81</v>
      </c>
      <c r="BK133" s="198">
        <f t="shared" si="9"/>
        <v>0</v>
      </c>
      <c r="BL133" s="17" t="s">
        <v>338</v>
      </c>
      <c r="BM133" s="197" t="s">
        <v>373</v>
      </c>
    </row>
    <row r="134" spans="1:65" s="2" customFormat="1" ht="24.2" customHeight="1">
      <c r="A134" s="34"/>
      <c r="B134" s="35"/>
      <c r="C134" s="186" t="s">
        <v>188</v>
      </c>
      <c r="D134" s="186" t="s">
        <v>118</v>
      </c>
      <c r="E134" s="187" t="s">
        <v>374</v>
      </c>
      <c r="F134" s="188" t="s">
        <v>375</v>
      </c>
      <c r="G134" s="189" t="s">
        <v>337</v>
      </c>
      <c r="H134" s="190">
        <v>1</v>
      </c>
      <c r="I134" s="191"/>
      <c r="J134" s="192">
        <f t="shared" si="0"/>
        <v>0</v>
      </c>
      <c r="K134" s="188" t="s">
        <v>1</v>
      </c>
      <c r="L134" s="39"/>
      <c r="M134" s="193" t="s">
        <v>1</v>
      </c>
      <c r="N134" s="194" t="s">
        <v>38</v>
      </c>
      <c r="O134" s="71"/>
      <c r="P134" s="195">
        <f t="shared" si="1"/>
        <v>0</v>
      </c>
      <c r="Q134" s="195">
        <v>0</v>
      </c>
      <c r="R134" s="195">
        <f t="shared" si="2"/>
        <v>0</v>
      </c>
      <c r="S134" s="195">
        <v>0</v>
      </c>
      <c r="T134" s="196">
        <f t="shared" si="3"/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338</v>
      </c>
      <c r="AT134" s="197" t="s">
        <v>118</v>
      </c>
      <c r="AU134" s="197" t="s">
        <v>83</v>
      </c>
      <c r="AY134" s="17" t="s">
        <v>116</v>
      </c>
      <c r="BE134" s="198">
        <f t="shared" si="4"/>
        <v>0</v>
      </c>
      <c r="BF134" s="198">
        <f t="shared" si="5"/>
        <v>0</v>
      </c>
      <c r="BG134" s="198">
        <f t="shared" si="6"/>
        <v>0</v>
      </c>
      <c r="BH134" s="198">
        <f t="shared" si="7"/>
        <v>0</v>
      </c>
      <c r="BI134" s="198">
        <f t="shared" si="8"/>
        <v>0</v>
      </c>
      <c r="BJ134" s="17" t="s">
        <v>81</v>
      </c>
      <c r="BK134" s="198">
        <f t="shared" si="9"/>
        <v>0</v>
      </c>
      <c r="BL134" s="17" t="s">
        <v>338</v>
      </c>
      <c r="BM134" s="197" t="s">
        <v>376</v>
      </c>
    </row>
    <row r="135" spans="1:65" s="2" customFormat="1" ht="14.45" customHeight="1">
      <c r="A135" s="34"/>
      <c r="B135" s="35"/>
      <c r="C135" s="186" t="s">
        <v>192</v>
      </c>
      <c r="D135" s="186" t="s">
        <v>118</v>
      </c>
      <c r="E135" s="187" t="s">
        <v>377</v>
      </c>
      <c r="F135" s="188" t="s">
        <v>378</v>
      </c>
      <c r="G135" s="189" t="s">
        <v>337</v>
      </c>
      <c r="H135" s="190">
        <v>1</v>
      </c>
      <c r="I135" s="191"/>
      <c r="J135" s="192">
        <f t="shared" si="0"/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 t="shared" si="1"/>
        <v>0</v>
      </c>
      <c r="Q135" s="195">
        <v>0</v>
      </c>
      <c r="R135" s="195">
        <f t="shared" si="2"/>
        <v>0</v>
      </c>
      <c r="S135" s="195">
        <v>0</v>
      </c>
      <c r="T135" s="196">
        <f t="shared" si="3"/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338</v>
      </c>
      <c r="AT135" s="197" t="s">
        <v>118</v>
      </c>
      <c r="AU135" s="197" t="s">
        <v>83</v>
      </c>
      <c r="AY135" s="17" t="s">
        <v>116</v>
      </c>
      <c r="BE135" s="198">
        <f t="shared" si="4"/>
        <v>0</v>
      </c>
      <c r="BF135" s="198">
        <f t="shared" si="5"/>
        <v>0</v>
      </c>
      <c r="BG135" s="198">
        <f t="shared" si="6"/>
        <v>0</v>
      </c>
      <c r="BH135" s="198">
        <f t="shared" si="7"/>
        <v>0</v>
      </c>
      <c r="BI135" s="198">
        <f t="shared" si="8"/>
        <v>0</v>
      </c>
      <c r="BJ135" s="17" t="s">
        <v>81</v>
      </c>
      <c r="BK135" s="198">
        <f t="shared" si="9"/>
        <v>0</v>
      </c>
      <c r="BL135" s="17" t="s">
        <v>338</v>
      </c>
      <c r="BM135" s="197" t="s">
        <v>379</v>
      </c>
    </row>
    <row r="136" spans="1:65" s="2" customFormat="1" ht="14.45" customHeight="1">
      <c r="A136" s="34"/>
      <c r="B136" s="35"/>
      <c r="C136" s="186" t="s">
        <v>8</v>
      </c>
      <c r="D136" s="186" t="s">
        <v>118</v>
      </c>
      <c r="E136" s="187" t="s">
        <v>380</v>
      </c>
      <c r="F136" s="188" t="s">
        <v>381</v>
      </c>
      <c r="G136" s="189" t="s">
        <v>337</v>
      </c>
      <c r="H136" s="190">
        <v>1</v>
      </c>
      <c r="I136" s="191"/>
      <c r="J136" s="192">
        <f t="shared" si="0"/>
        <v>0</v>
      </c>
      <c r="K136" s="188" t="s">
        <v>1</v>
      </c>
      <c r="L136" s="39"/>
      <c r="M136" s="193" t="s">
        <v>1</v>
      </c>
      <c r="N136" s="194" t="s">
        <v>38</v>
      </c>
      <c r="O136" s="71"/>
      <c r="P136" s="195">
        <f t="shared" si="1"/>
        <v>0</v>
      </c>
      <c r="Q136" s="195">
        <v>0</v>
      </c>
      <c r="R136" s="195">
        <f t="shared" si="2"/>
        <v>0</v>
      </c>
      <c r="S136" s="195">
        <v>0</v>
      </c>
      <c r="T136" s="196">
        <f t="shared" si="3"/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338</v>
      </c>
      <c r="AT136" s="197" t="s">
        <v>118</v>
      </c>
      <c r="AU136" s="197" t="s">
        <v>83</v>
      </c>
      <c r="AY136" s="17" t="s">
        <v>116</v>
      </c>
      <c r="BE136" s="198">
        <f t="shared" si="4"/>
        <v>0</v>
      </c>
      <c r="BF136" s="198">
        <f t="shared" si="5"/>
        <v>0</v>
      </c>
      <c r="BG136" s="198">
        <f t="shared" si="6"/>
        <v>0</v>
      </c>
      <c r="BH136" s="198">
        <f t="shared" si="7"/>
        <v>0</v>
      </c>
      <c r="BI136" s="198">
        <f t="shared" si="8"/>
        <v>0</v>
      </c>
      <c r="BJ136" s="17" t="s">
        <v>81</v>
      </c>
      <c r="BK136" s="198">
        <f t="shared" si="9"/>
        <v>0</v>
      </c>
      <c r="BL136" s="17" t="s">
        <v>338</v>
      </c>
      <c r="BM136" s="197" t="s">
        <v>382</v>
      </c>
    </row>
    <row r="137" spans="1:65" s="2" customFormat="1" ht="14.45" customHeight="1">
      <c r="A137" s="34"/>
      <c r="B137" s="35"/>
      <c r="C137" s="186" t="s">
        <v>204</v>
      </c>
      <c r="D137" s="186" t="s">
        <v>118</v>
      </c>
      <c r="E137" s="187" t="s">
        <v>383</v>
      </c>
      <c r="F137" s="188" t="s">
        <v>384</v>
      </c>
      <c r="G137" s="189" t="s">
        <v>337</v>
      </c>
      <c r="H137" s="190">
        <v>1</v>
      </c>
      <c r="I137" s="191"/>
      <c r="J137" s="192">
        <f t="shared" si="0"/>
        <v>0</v>
      </c>
      <c r="K137" s="188" t="s">
        <v>1</v>
      </c>
      <c r="L137" s="39"/>
      <c r="M137" s="193" t="s">
        <v>1</v>
      </c>
      <c r="N137" s="194" t="s">
        <v>38</v>
      </c>
      <c r="O137" s="71"/>
      <c r="P137" s="195">
        <f t="shared" si="1"/>
        <v>0</v>
      </c>
      <c r="Q137" s="195">
        <v>0</v>
      </c>
      <c r="R137" s="195">
        <f t="shared" si="2"/>
        <v>0</v>
      </c>
      <c r="S137" s="195">
        <v>0</v>
      </c>
      <c r="T137" s="196">
        <f t="shared" si="3"/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338</v>
      </c>
      <c r="AT137" s="197" t="s">
        <v>118</v>
      </c>
      <c r="AU137" s="197" t="s">
        <v>83</v>
      </c>
      <c r="AY137" s="17" t="s">
        <v>116</v>
      </c>
      <c r="BE137" s="198">
        <f t="shared" si="4"/>
        <v>0</v>
      </c>
      <c r="BF137" s="198">
        <f t="shared" si="5"/>
        <v>0</v>
      </c>
      <c r="BG137" s="198">
        <f t="shared" si="6"/>
        <v>0</v>
      </c>
      <c r="BH137" s="198">
        <f t="shared" si="7"/>
        <v>0</v>
      </c>
      <c r="BI137" s="198">
        <f t="shared" si="8"/>
        <v>0</v>
      </c>
      <c r="BJ137" s="17" t="s">
        <v>81</v>
      </c>
      <c r="BK137" s="198">
        <f t="shared" si="9"/>
        <v>0</v>
      </c>
      <c r="BL137" s="17" t="s">
        <v>338</v>
      </c>
      <c r="BM137" s="197" t="s">
        <v>385</v>
      </c>
    </row>
    <row r="138" spans="1:65" s="12" customFormat="1" ht="22.9" customHeight="1">
      <c r="B138" s="170"/>
      <c r="C138" s="171"/>
      <c r="D138" s="172" t="s">
        <v>72</v>
      </c>
      <c r="E138" s="184" t="s">
        <v>386</v>
      </c>
      <c r="F138" s="184" t="s">
        <v>387</v>
      </c>
      <c r="G138" s="171"/>
      <c r="H138" s="171"/>
      <c r="I138" s="174"/>
      <c r="J138" s="185">
        <f>BK138</f>
        <v>0</v>
      </c>
      <c r="K138" s="171"/>
      <c r="L138" s="176"/>
      <c r="M138" s="177"/>
      <c r="N138" s="178"/>
      <c r="O138" s="178"/>
      <c r="P138" s="179">
        <f>SUM(P139:P142)</f>
        <v>0</v>
      </c>
      <c r="Q138" s="178"/>
      <c r="R138" s="179">
        <f>SUM(R139:R142)</f>
        <v>0</v>
      </c>
      <c r="S138" s="178"/>
      <c r="T138" s="180">
        <f>SUM(T139:T142)</f>
        <v>0</v>
      </c>
      <c r="AR138" s="181" t="s">
        <v>123</v>
      </c>
      <c r="AT138" s="182" t="s">
        <v>72</v>
      </c>
      <c r="AU138" s="182" t="s">
        <v>81</v>
      </c>
      <c r="AY138" s="181" t="s">
        <v>116</v>
      </c>
      <c r="BK138" s="183">
        <f>SUM(BK139:BK142)</f>
        <v>0</v>
      </c>
    </row>
    <row r="139" spans="1:65" s="2" customFormat="1" ht="24.2" customHeight="1">
      <c r="A139" s="34"/>
      <c r="B139" s="35"/>
      <c r="C139" s="186" t="s">
        <v>213</v>
      </c>
      <c r="D139" s="186" t="s">
        <v>118</v>
      </c>
      <c r="E139" s="187" t="s">
        <v>388</v>
      </c>
      <c r="F139" s="188" t="s">
        <v>389</v>
      </c>
      <c r="G139" s="189" t="s">
        <v>337</v>
      </c>
      <c r="H139" s="190">
        <v>1</v>
      </c>
      <c r="I139" s="191"/>
      <c r="J139" s="192">
        <f>ROUND(I139*H139,2)</f>
        <v>0</v>
      </c>
      <c r="K139" s="188" t="s">
        <v>1</v>
      </c>
      <c r="L139" s="39"/>
      <c r="M139" s="193" t="s">
        <v>1</v>
      </c>
      <c r="N139" s="194" t="s">
        <v>38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390</v>
      </c>
      <c r="AT139" s="197" t="s">
        <v>118</v>
      </c>
      <c r="AU139" s="197" t="s">
        <v>83</v>
      </c>
      <c r="AY139" s="17" t="s">
        <v>116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81</v>
      </c>
      <c r="BK139" s="198">
        <f>ROUND(I139*H139,2)</f>
        <v>0</v>
      </c>
      <c r="BL139" s="17" t="s">
        <v>390</v>
      </c>
      <c r="BM139" s="197" t="s">
        <v>391</v>
      </c>
    </row>
    <row r="140" spans="1:65" s="2" customFormat="1" ht="24.2" customHeight="1">
      <c r="A140" s="34"/>
      <c r="B140" s="35"/>
      <c r="C140" s="186" t="s">
        <v>218</v>
      </c>
      <c r="D140" s="186" t="s">
        <v>118</v>
      </c>
      <c r="E140" s="187" t="s">
        <v>392</v>
      </c>
      <c r="F140" s="188" t="s">
        <v>393</v>
      </c>
      <c r="G140" s="189" t="s">
        <v>337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390</v>
      </c>
      <c r="AT140" s="197" t="s">
        <v>118</v>
      </c>
      <c r="AU140" s="197" t="s">
        <v>83</v>
      </c>
      <c r="AY140" s="17" t="s">
        <v>116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390</v>
      </c>
      <c r="BM140" s="197" t="s">
        <v>394</v>
      </c>
    </row>
    <row r="141" spans="1:65" s="2" customFormat="1" ht="14.45" customHeight="1">
      <c r="A141" s="34"/>
      <c r="B141" s="35"/>
      <c r="C141" s="186" t="s">
        <v>223</v>
      </c>
      <c r="D141" s="186" t="s">
        <v>118</v>
      </c>
      <c r="E141" s="187" t="s">
        <v>395</v>
      </c>
      <c r="F141" s="188" t="s">
        <v>396</v>
      </c>
      <c r="G141" s="189" t="s">
        <v>337</v>
      </c>
      <c r="H141" s="190">
        <v>1</v>
      </c>
      <c r="I141" s="191"/>
      <c r="J141" s="192">
        <f>ROUND(I141*H141,2)</f>
        <v>0</v>
      </c>
      <c r="K141" s="188" t="s">
        <v>1</v>
      </c>
      <c r="L141" s="39"/>
      <c r="M141" s="193" t="s">
        <v>1</v>
      </c>
      <c r="N141" s="194" t="s">
        <v>38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390</v>
      </c>
      <c r="AT141" s="197" t="s">
        <v>118</v>
      </c>
      <c r="AU141" s="197" t="s">
        <v>83</v>
      </c>
      <c r="AY141" s="17" t="s">
        <v>116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81</v>
      </c>
      <c r="BK141" s="198">
        <f>ROUND(I141*H141,2)</f>
        <v>0</v>
      </c>
      <c r="BL141" s="17" t="s">
        <v>390</v>
      </c>
      <c r="BM141" s="197" t="s">
        <v>397</v>
      </c>
    </row>
    <row r="142" spans="1:65" s="2" customFormat="1" ht="14.45" customHeight="1">
      <c r="A142" s="34"/>
      <c r="B142" s="35"/>
      <c r="C142" s="186" t="s">
        <v>228</v>
      </c>
      <c r="D142" s="186" t="s">
        <v>118</v>
      </c>
      <c r="E142" s="187" t="s">
        <v>398</v>
      </c>
      <c r="F142" s="188" t="s">
        <v>399</v>
      </c>
      <c r="G142" s="189" t="s">
        <v>337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242" t="s">
        <v>1</v>
      </c>
      <c r="N142" s="243" t="s">
        <v>38</v>
      </c>
      <c r="O142" s="244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390</v>
      </c>
      <c r="AT142" s="197" t="s">
        <v>118</v>
      </c>
      <c r="AU142" s="197" t="s">
        <v>83</v>
      </c>
      <c r="AY142" s="17" t="s">
        <v>116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390</v>
      </c>
      <c r="BM142" s="197" t="s">
        <v>400</v>
      </c>
    </row>
    <row r="143" spans="1:65" s="2" customFormat="1" ht="6.95" customHeight="1">
      <c r="A143" s="34"/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39"/>
      <c r="M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</sheetData>
  <sheetProtection algorithmName="SHA-512" hashValue="o7s2cQB/ApQedwVRbxLESoTsUelQiWAk9Wn5bhsfEW5v0MH8/LV2fmxQmk8fDNXO6c26NgA7W6Due12tAkdArA==" saltValue="Czd9oanc5FgkBK/XlIKSUOQtxu65WLJJJJEzjUvtsC1xZC/ILJypwj5a7FSjaC/tbsdG0dVXgyQQ83oHcERtoQ==" spinCount="100000" sheet="1" objects="1" scenarios="1" formatColumns="0" formatRows="0" autoFilter="0"/>
  <autoFilter ref="C118:K14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7" fitToHeight="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SO.101 - Komunikace</vt:lpstr>
      <vt:lpstr>VRN - Vedlejší rozpočtové...</vt:lpstr>
      <vt:lpstr>'Rekapitulace stavby'!Názvy_tisku</vt:lpstr>
      <vt:lpstr>'SO.101 - Komunikace'!Názvy_tisku</vt:lpstr>
      <vt:lpstr>'VRN - Vedlejší rozpočtové...'!Názvy_tisku</vt:lpstr>
      <vt:lpstr>'Rekapitulace stavby'!Oblast_tisku</vt:lpstr>
      <vt:lpstr>'SO.101 - Komunikace'!Oblast_tisku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Nentwich, CR Project</dc:creator>
  <cp:lastModifiedBy>Zbyšek Čelikovský</cp:lastModifiedBy>
  <cp:lastPrinted>2020-11-30T12:22:24Z</cp:lastPrinted>
  <dcterms:created xsi:type="dcterms:W3CDTF">2020-11-30T12:14:01Z</dcterms:created>
  <dcterms:modified xsi:type="dcterms:W3CDTF">2021-07-20T08:28:57Z</dcterms:modified>
</cp:coreProperties>
</file>